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____OI\_VEŘEJNÉ ZAKÁZKY\VZ_malého_rozsahu_2024\Protierozní opatření Zákřov Uhřicka, Maršov, Větrolam V6 _následná\"/>
    </mc:Choice>
  </mc:AlternateContent>
  <bookViews>
    <workbookView xWindow="0" yWindow="0" windowWidth="23040" windowHeight="9408" tabRatio="827" firstSheet="1" activeTab="1"/>
  </bookViews>
  <sheets>
    <sheet name="Titul. str." sheetId="1" r:id="rId1"/>
    <sheet name="Rekapitulace" sheetId="2" r:id="rId2"/>
    <sheet name="Lokalita_A_-_PeO_1_" sheetId="4" r:id="rId3"/>
    <sheet name="Lokalita_B_-_PeO_2" sheetId="5" r:id="rId4"/>
    <sheet name="Neuznat.náklady" sheetId="11" r:id="rId5"/>
    <sheet name="VRN" sheetId="14" r:id="rId6"/>
    <sheet name="Lokalita_C_-_SDSO_2" sheetId="6" r:id="rId7"/>
    <sheet name="Výkaz_výměr" sheetId="7" r:id="rId8"/>
    <sheet name="Seznam_rostlin" sheetId="9" r:id="rId9"/>
    <sheet name="Větrolam Černý kopec" sheetId="12" r:id="rId10"/>
  </sheets>
  <definedNames>
    <definedName name="_xlnm.Print_Area" localSheetId="2">'Lokalita_A_-_PeO_1_'!$A$1:$G$20</definedName>
    <definedName name="_xlnm.Print_Area" localSheetId="3">'Lokalita_B_-_PeO_2'!$A$1:$G$83</definedName>
    <definedName name="_xlnm.Print_Area" localSheetId="6">'Lokalita_C_-_SDSO_2'!$A$1:$G$76</definedName>
    <definedName name="_xlnm.Print_Area" localSheetId="4">Neuznat.náklady!$1:$52</definedName>
    <definedName name="_xlnm.Print_Area" localSheetId="1">Rekapitulace!$A$1:$D$29</definedName>
    <definedName name="_xlnm.Print_Area" localSheetId="0">'Titul. str.'!$A$1:$D$41</definedName>
  </definedNames>
  <calcPr calcId="152511"/>
</workbook>
</file>

<file path=xl/calcChain.xml><?xml version="1.0" encoding="utf-8"?>
<calcChain xmlns="http://schemas.openxmlformats.org/spreadsheetml/2006/main">
  <c r="E9" i="6" l="1"/>
  <c r="E10" i="6" s="1"/>
  <c r="E11" i="6" s="1"/>
  <c r="E12" i="6"/>
  <c r="E13" i="6" s="1"/>
  <c r="E14" i="6" s="1"/>
  <c r="E15" i="6"/>
  <c r="E16" i="6" s="1"/>
  <c r="E17" i="6"/>
  <c r="E20" i="6"/>
  <c r="E21" i="6"/>
  <c r="E22" i="6"/>
  <c r="E26" i="6"/>
  <c r="E27" i="6" s="1"/>
  <c r="E38" i="6" s="1"/>
  <c r="E41" i="6"/>
  <c r="E42" i="6" s="1"/>
  <c r="E44" i="6" s="1"/>
  <c r="E45" i="6"/>
  <c r="E46" i="6"/>
  <c r="E47" i="6" s="1"/>
  <c r="E48" i="6"/>
  <c r="E50" i="6"/>
  <c r="E66" i="6" s="1"/>
  <c r="E67" i="6" s="1"/>
  <c r="E51" i="6"/>
  <c r="E52" i="6"/>
  <c r="E54" i="6"/>
  <c r="E55" i="6" s="1"/>
  <c r="E56" i="6" s="1"/>
  <c r="E62" i="6"/>
  <c r="E63" i="6"/>
  <c r="E28" i="14"/>
  <c r="E26" i="14"/>
  <c r="E39" i="6" l="1"/>
  <c r="E40" i="6" s="1"/>
  <c r="E37" i="6"/>
  <c r="E43" i="6"/>
  <c r="E70" i="6"/>
  <c r="E71" i="6" s="1"/>
  <c r="E27" i="14"/>
  <c r="D22" i="2"/>
  <c r="G7" i="6"/>
  <c r="G6" i="6"/>
  <c r="G67" i="5"/>
  <c r="G66" i="5"/>
  <c r="G65" i="5"/>
  <c r="G64" i="5"/>
  <c r="G7" i="4"/>
  <c r="G6" i="4"/>
  <c r="G18" i="6" l="1"/>
  <c r="G23" i="6"/>
  <c r="G24" i="6"/>
  <c r="G25" i="6"/>
  <c r="G28" i="6"/>
  <c r="G29" i="6"/>
  <c r="G30" i="6"/>
  <c r="G31" i="6"/>
  <c r="G32" i="6"/>
  <c r="G33" i="6"/>
  <c r="G34" i="6"/>
  <c r="G35" i="6"/>
  <c r="G36" i="6"/>
  <c r="G49" i="6"/>
  <c r="G64" i="6"/>
  <c r="G68" i="6"/>
  <c r="G72" i="6"/>
  <c r="G33" i="5" l="1"/>
  <c r="G34" i="5"/>
  <c r="G35" i="5"/>
  <c r="G36" i="5"/>
  <c r="G37" i="5"/>
  <c r="G38" i="5"/>
  <c r="G39" i="5"/>
  <c r="G40" i="5"/>
  <c r="G41" i="5"/>
  <c r="G42" i="5"/>
  <c r="G55" i="5"/>
  <c r="G59" i="5"/>
  <c r="G75" i="5"/>
  <c r="G77" i="5"/>
  <c r="G79" i="5"/>
  <c r="G83" i="5"/>
  <c r="G15" i="5"/>
  <c r="G19" i="4"/>
  <c r="G20" i="4"/>
  <c r="G9" i="6" l="1"/>
  <c r="G42" i="11" l="1"/>
  <c r="G39" i="11"/>
  <c r="G36" i="11"/>
  <c r="G49" i="11" l="1"/>
  <c r="G48" i="11" s="1"/>
  <c r="G50" i="11" l="1"/>
  <c r="D17" i="2" s="1"/>
  <c r="G55" i="12"/>
  <c r="G54" i="12"/>
  <c r="G53" i="12"/>
  <c r="G52" i="12"/>
  <c r="E10" i="12"/>
  <c r="E16" i="12" s="1"/>
  <c r="G9" i="12"/>
  <c r="G8" i="12"/>
  <c r="G7" i="12"/>
  <c r="G6" i="12"/>
  <c r="G10" i="12" l="1"/>
  <c r="G42" i="12" s="1"/>
  <c r="G56" i="12"/>
  <c r="G57" i="12" s="1"/>
  <c r="E34" i="12"/>
  <c r="E38" i="12" s="1"/>
  <c r="G38" i="12" s="1"/>
  <c r="E35" i="12"/>
  <c r="G35" i="12" s="1"/>
  <c r="E36" i="12"/>
  <c r="G36" i="12" s="1"/>
  <c r="E37" i="12"/>
  <c r="G37" i="12" s="1"/>
  <c r="E17" i="12"/>
  <c r="E24" i="12"/>
  <c r="G24" i="12" s="1"/>
  <c r="E23" i="12"/>
  <c r="G23" i="12" s="1"/>
  <c r="G16" i="12"/>
  <c r="E26" i="12"/>
  <c r="G26" i="12" s="1"/>
  <c r="E25" i="12"/>
  <c r="G25" i="12" s="1"/>
  <c r="E22" i="12"/>
  <c r="G22" i="12" s="1"/>
  <c r="E21" i="12"/>
  <c r="E20" i="12"/>
  <c r="G20" i="12" s="1"/>
  <c r="E19" i="12"/>
  <c r="G19" i="12" s="1"/>
  <c r="G34" i="12"/>
  <c r="E33" i="12"/>
  <c r="G33" i="12" s="1"/>
  <c r="G58" i="12" l="1"/>
  <c r="D12" i="2" s="1"/>
  <c r="G39" i="12"/>
  <c r="G44" i="12" s="1"/>
  <c r="G59" i="12"/>
  <c r="E27" i="12"/>
  <c r="G27" i="12" s="1"/>
  <c r="G21" i="12"/>
  <c r="E18" i="12"/>
  <c r="G18" i="12" s="1"/>
  <c r="G17" i="12"/>
  <c r="G28" i="12" l="1"/>
  <c r="G43" i="12" s="1"/>
  <c r="G45" i="12" s="1"/>
  <c r="D11" i="2" s="1"/>
  <c r="E41" i="11"/>
  <c r="G41" i="11" s="1"/>
  <c r="G40" i="11" s="1"/>
  <c r="E38" i="11"/>
  <c r="G38" i="11" s="1"/>
  <c r="G37" i="11" s="1"/>
  <c r="E35" i="11"/>
  <c r="G35" i="11" s="1"/>
  <c r="G34" i="11" s="1"/>
  <c r="E28" i="11"/>
  <c r="G28" i="11" s="1"/>
  <c r="E27" i="11"/>
  <c r="G27" i="11" s="1"/>
  <c r="E22" i="11"/>
  <c r="G22" i="11" s="1"/>
  <c r="E13" i="11"/>
  <c r="E12" i="11" s="1"/>
  <c r="G12" i="11" s="1"/>
  <c r="G14" i="11"/>
  <c r="G20" i="11"/>
  <c r="G21" i="11"/>
  <c r="G23" i="11"/>
  <c r="G24" i="11"/>
  <c r="G25" i="11"/>
  <c r="E26" i="11"/>
  <c r="G26" i="11" s="1"/>
  <c r="E17" i="11"/>
  <c r="E18" i="11" s="1"/>
  <c r="G18" i="11" s="1"/>
  <c r="E15" i="11"/>
  <c r="E16" i="11" s="1"/>
  <c r="G16" i="11" s="1"/>
  <c r="G46" i="12" l="1"/>
  <c r="G43" i="11"/>
  <c r="D16" i="2" s="1"/>
  <c r="G17" i="11"/>
  <c r="G15" i="11"/>
  <c r="G13" i="11"/>
  <c r="E30" i="11" l="1"/>
  <c r="G30" i="11" s="1"/>
  <c r="E29" i="11"/>
  <c r="G29" i="11" s="1"/>
  <c r="E19" i="11"/>
  <c r="G19" i="11" s="1"/>
  <c r="G11" i="11"/>
  <c r="G31" i="11" s="1"/>
  <c r="D15" i="2" s="1"/>
  <c r="G8" i="11"/>
  <c r="G7" i="11"/>
  <c r="E6" i="11"/>
  <c r="G6" i="11" s="1"/>
  <c r="C37" i="9"/>
  <c r="C27" i="9"/>
  <c r="G21" i="6" s="1"/>
  <c r="C18" i="9"/>
  <c r="C7" i="9"/>
  <c r="C24" i="7"/>
  <c r="B16" i="7"/>
  <c r="C8" i="7"/>
  <c r="G17" i="6"/>
  <c r="E18" i="5"/>
  <c r="E9" i="5"/>
  <c r="G6" i="5"/>
  <c r="G28" i="5"/>
  <c r="G17" i="5"/>
  <c r="E18" i="4"/>
  <c r="G18" i="4" s="1"/>
  <c r="E17" i="4"/>
  <c r="G17" i="4" s="1"/>
  <c r="E12" i="4"/>
  <c r="G9" i="4"/>
  <c r="G9" i="11" l="1"/>
  <c r="D14" i="2" s="1"/>
  <c r="D21" i="2"/>
  <c r="G15" i="6"/>
  <c r="G12" i="6"/>
  <c r="G27" i="6"/>
  <c r="G26" i="6"/>
  <c r="G11" i="6"/>
  <c r="G10" i="6"/>
  <c r="E32" i="5"/>
  <c r="G32" i="5" s="1"/>
  <c r="G31" i="5"/>
  <c r="E10" i="5"/>
  <c r="G9" i="5"/>
  <c r="E23" i="5"/>
  <c r="G23" i="5" s="1"/>
  <c r="G18" i="5"/>
  <c r="E15" i="4"/>
  <c r="G12" i="4"/>
  <c r="E13" i="4"/>
  <c r="E12" i="5"/>
  <c r="E10" i="4"/>
  <c r="E24" i="5"/>
  <c r="G24" i="5" s="1"/>
  <c r="E25" i="5"/>
  <c r="G25" i="5" s="1"/>
  <c r="E19" i="5"/>
  <c r="G19" i="5" s="1"/>
  <c r="E7" i="5"/>
  <c r="E20" i="5"/>
  <c r="E27" i="5"/>
  <c r="G27" i="5" s="1"/>
  <c r="E14" i="5"/>
  <c r="G14" i="5" s="1"/>
  <c r="E43" i="5"/>
  <c r="G43" i="5" s="1"/>
  <c r="E45" i="5"/>
  <c r="E30" i="5"/>
  <c r="E29" i="5"/>
  <c r="G29" i="5" s="1"/>
  <c r="G22" i="6"/>
  <c r="G37" i="6"/>
  <c r="G41" i="6"/>
  <c r="G20" i="6" l="1"/>
  <c r="G40" i="6"/>
  <c r="G39" i="6"/>
  <c r="G14" i="6"/>
  <c r="G13" i="6"/>
  <c r="G16" i="6"/>
  <c r="E46" i="5"/>
  <c r="G46" i="5" s="1"/>
  <c r="G45" i="5"/>
  <c r="E8" i="5"/>
  <c r="G8" i="5" s="1"/>
  <c r="G7" i="5"/>
  <c r="E13" i="5"/>
  <c r="G13" i="5" s="1"/>
  <c r="G12" i="5"/>
  <c r="E52" i="5"/>
  <c r="G30" i="5"/>
  <c r="E21" i="5"/>
  <c r="G20" i="5"/>
  <c r="E11" i="5"/>
  <c r="G11" i="5" s="1"/>
  <c r="G10" i="5"/>
  <c r="E11" i="4"/>
  <c r="G11" i="4" s="1"/>
  <c r="G10" i="4"/>
  <c r="E14" i="4"/>
  <c r="G14" i="4" s="1"/>
  <c r="G13" i="4"/>
  <c r="E16" i="4"/>
  <c r="G16" i="4" s="1"/>
  <c r="G15" i="4"/>
  <c r="G38" i="6"/>
  <c r="G48" i="6"/>
  <c r="G45" i="6"/>
  <c r="G43" i="6"/>
  <c r="G50" i="6"/>
  <c r="E44" i="5"/>
  <c r="G44" i="5" s="1"/>
  <c r="E47" i="5"/>
  <c r="G47" i="5" s="1"/>
  <c r="G21" i="4" l="1"/>
  <c r="D5" i="2" s="1"/>
  <c r="G44" i="6"/>
  <c r="G42" i="6"/>
  <c r="G47" i="6"/>
  <c r="G46" i="6"/>
  <c r="E22" i="5"/>
  <c r="G22" i="5" s="1"/>
  <c r="G21" i="5"/>
  <c r="E53" i="5"/>
  <c r="G53" i="5" s="1"/>
  <c r="G52" i="5"/>
  <c r="G62" i="6"/>
  <c r="G54" i="6"/>
  <c r="G70" i="6"/>
  <c r="G66" i="6"/>
  <c r="G71" i="6"/>
  <c r="G67" i="6"/>
  <c r="G52" i="6"/>
  <c r="G51" i="6"/>
  <c r="E49" i="5"/>
  <c r="G49" i="5" s="1"/>
  <c r="E48" i="5"/>
  <c r="E56" i="5"/>
  <c r="G56" i="5" s="1"/>
  <c r="E54" i="5"/>
  <c r="G54" i="5" s="1"/>
  <c r="E51" i="5"/>
  <c r="G51" i="5" s="1"/>
  <c r="G63" i="6"/>
  <c r="G73" i="6" l="1"/>
  <c r="D10" i="2" s="1"/>
  <c r="G56" i="6"/>
  <c r="G55" i="6"/>
  <c r="E50" i="5"/>
  <c r="G50" i="5" s="1"/>
  <c r="G48" i="5"/>
  <c r="E81" i="5"/>
  <c r="G81" i="5" s="1"/>
  <c r="E60" i="5"/>
  <c r="G60" i="5" s="1"/>
  <c r="E73" i="5"/>
  <c r="G73" i="5" s="1"/>
  <c r="E61" i="5"/>
  <c r="E74" i="5"/>
  <c r="G74" i="5" s="1"/>
  <c r="E57" i="5"/>
  <c r="G57" i="5" s="1"/>
  <c r="E78" i="5"/>
  <c r="G78" i="5" s="1"/>
  <c r="E58" i="5"/>
  <c r="G58" i="5" s="1"/>
  <c r="E82" i="5"/>
  <c r="G82" i="5" s="1"/>
  <c r="G57" i="6" l="1"/>
  <c r="D9" i="2" s="1"/>
  <c r="G84" i="5"/>
  <c r="D8" i="2" s="1"/>
  <c r="E62" i="5"/>
  <c r="G62" i="5" s="1"/>
  <c r="G61" i="5"/>
  <c r="G68" i="5" l="1"/>
  <c r="D7" i="2" s="1"/>
  <c r="D20" i="2" s="1"/>
  <c r="D23" i="2" s="1"/>
  <c r="D24" i="2" s="1"/>
  <c r="D25" i="2" s="1"/>
</calcChain>
</file>

<file path=xl/sharedStrings.xml><?xml version="1.0" encoding="utf-8"?>
<sst xmlns="http://schemas.openxmlformats.org/spreadsheetml/2006/main" count="734" uniqueCount="334">
  <si>
    <t>R O Z P O Č E T</t>
  </si>
  <si>
    <t>REKAPITULACE</t>
  </si>
  <si>
    <t>Lokalita A - PeO 1</t>
  </si>
  <si>
    <t>Realizace opatření</t>
  </si>
  <si>
    <t>Následná péče o zeleň – tříletá</t>
  </si>
  <si>
    <t>Lokalita B - PeO 2</t>
  </si>
  <si>
    <t>Lokalita C SDSO 2</t>
  </si>
  <si>
    <t xml:space="preserve">Uznatelné náklady celkem </t>
  </si>
  <si>
    <t>Neuznatelné náklady celkem</t>
  </si>
  <si>
    <t>Celkem bez DPH</t>
  </si>
  <si>
    <t>DPH 21%</t>
  </si>
  <si>
    <t>Celkem vč.DPH</t>
  </si>
  <si>
    <t xml:space="preserve"> </t>
  </si>
  <si>
    <t>poř.č.</t>
  </si>
  <si>
    <t>pol.číslo</t>
  </si>
  <si>
    <t>Položky</t>
  </si>
  <si>
    <t>m.j.</t>
  </si>
  <si>
    <t>počet m.j.</t>
  </si>
  <si>
    <t>cena za m.j.</t>
  </si>
  <si>
    <t>cena celkem</t>
  </si>
  <si>
    <t>ODSTRANĚNÍ DŘEVIN</t>
  </si>
  <si>
    <t>111251115</t>
  </si>
  <si>
    <t>Drcení ořezaných větví průměru do 15 cm</t>
  </si>
  <si>
    <t>m3</t>
  </si>
  <si>
    <t>kus</t>
  </si>
  <si>
    <t>121101202</t>
  </si>
  <si>
    <t>Odstranění bioodpadu s přemístěním do 20 m kompost, tráva, větve, listí</t>
  </si>
  <si>
    <t>Agregované položky -  součástí všech agregovaných položek je doprava a přesun materiálu na lokalitě</t>
  </si>
  <si>
    <t>Zaměření, vytyčení a vyhotovení geometrického plánu nebo záznamu podrobného měření změn</t>
  </si>
  <si>
    <t>m</t>
  </si>
  <si>
    <t>Stabilizace lomových bodů mezníkem</t>
  </si>
  <si>
    <t>ks</t>
  </si>
  <si>
    <t xml:space="preserve">REALIZACE OPATŘENÍ  - LOKALITA A - Peo 1 CELKEM </t>
  </si>
  <si>
    <t>operace/materiál</t>
  </si>
  <si>
    <t>Založení trávníku:</t>
  </si>
  <si>
    <t xml:space="preserve">Pokosení ruderálního porostu </t>
  </si>
  <si>
    <t>Hubení plevele plošným postřikem ploch do 5 ha</t>
  </si>
  <si>
    <t>Úprava půdy podmítkou ploch do 5 ha sklonu do 5°</t>
  </si>
  <si>
    <t xml:space="preserve">Obdělání půdy smykováním </t>
  </si>
  <si>
    <t>Obdělání půdy vláčením  2x</t>
  </si>
  <si>
    <t xml:space="preserve">Obdělání půdy válením 2x </t>
  </si>
  <si>
    <t>Založení lučního trávníku výsevem pl přes 1000 m2 v rovině a ve svahu do 1:5</t>
  </si>
  <si>
    <t>m2</t>
  </si>
  <si>
    <t xml:space="preserve">kg </t>
  </si>
  <si>
    <t>Chemický postřik 8l/ha</t>
  </si>
  <si>
    <t>l</t>
  </si>
  <si>
    <t>Poplatek za uložení bioodpadu na skládce</t>
  </si>
  <si>
    <t>t</t>
  </si>
  <si>
    <t>Výchovný řez neovocných stromů - výška stromu do 4 m</t>
  </si>
  <si>
    <t>Výsadba stromů:</t>
  </si>
  <si>
    <t>Vytýčení výsadeb</t>
  </si>
  <si>
    <t>Výsadba dřeviny s balem do předem vyhloubené jamky se zalitím na svahu přes 1:5 do 1:2, při průměru balu do 20 cm</t>
  </si>
  <si>
    <t>Carpinus betulus - Habr obecný, ok 12-14 cm, bal</t>
  </si>
  <si>
    <t>Quercus robur  - Dub letní, ok 12-14 cm bal</t>
  </si>
  <si>
    <t>Tilia cordata - Lípa srdčitá, ok 12-14 cm, bal</t>
  </si>
  <si>
    <t>Výsadba stromu prostokořenného do předem vyhloubené jamky se zalitím v rovině nebo na svahu do 1:5, při průměru balu do 40 cm a výšce kmene do 1,8 m</t>
  </si>
  <si>
    <t>Jabloň Jadernička Moravská - špičák min. v 150 cm</t>
  </si>
  <si>
    <t>Jabloň James Grieve - špičák min v 150 cm</t>
  </si>
  <si>
    <t>Jabloň Panenské české - špičák min. v 150 cm</t>
  </si>
  <si>
    <t>Jabloň Wealthy - špičák min. v 150 cm</t>
  </si>
  <si>
    <t>Ořešák Siefersdorský - špičák min. v 150 cm</t>
  </si>
  <si>
    <t>Třešeň Kaštánka - špičák min. v 150 cm</t>
  </si>
  <si>
    <t>Třešeň Skalka - špičák min.v 150 cm</t>
  </si>
  <si>
    <t>Višeň Amarelka královská - špičák min. v 150 cm</t>
  </si>
  <si>
    <t>Višeň Královna Hortenzie - špičák min. v 150 cm</t>
  </si>
  <si>
    <t>Hnojení rostlin umělým tabletovým hnojivem N/P/K/Mg ( 5x10g) jednotlivě k rostlinám</t>
  </si>
  <si>
    <t>Tabletové vícesložkové hnojivo s postupným uvolňováním živin (5ks k 1 rostlině)</t>
  </si>
  <si>
    <t>Aplikace hydroabsorbentu do výsadbové jámy, 100g/ ks</t>
  </si>
  <si>
    <t>kg</t>
  </si>
  <si>
    <t>Hydroabsorbent</t>
  </si>
  <si>
    <t>Ukotvení dřevin třemi kůly přes 2 m do 3m</t>
  </si>
  <si>
    <t>Úvazek ( 2m/ks)</t>
  </si>
  <si>
    <t>Příčka, půlená kulatina, frézovaná , prům 6 cm, délky min 60 cm</t>
  </si>
  <si>
    <t>Zhotovení závlahové mísy u solitréních dřevin v rovině o prům. mísy do 0,5  m</t>
  </si>
  <si>
    <t>Ošetření a ochrana stromů proti škodám zvěří nátěrem</t>
  </si>
  <si>
    <t>Repelentní přípravek proti okusu zvěří</t>
  </si>
  <si>
    <t>Ochrana dřevin před okusem zvěří pletivem výšky do 2 m, výška pletiva bude přizpůsobena výšce nasazení korunky</t>
  </si>
  <si>
    <t>Pletivo pozinkované 160/20/2 - individuální  ochrana dřevin (3,2 bm/ks), hřebíky a skoby k uchycení kůlů a pletiva</t>
  </si>
  <si>
    <t>Mulčování rostlin senem, tl. 10-15cm, v rovině (0,25 m2/ks)</t>
  </si>
  <si>
    <t>Seno získané z pokosení louky</t>
  </si>
  <si>
    <t>Zalití rostlin vodou  (50l/ks), vč. ceny vody 3x</t>
  </si>
  <si>
    <t>Voda na zálivku</t>
  </si>
  <si>
    <t>Dovoz vody pro zálivku na vzdálenost do 1000m 3x</t>
  </si>
  <si>
    <t>Následná péče o výsadby – 1.ROK</t>
  </si>
  <si>
    <t>Zalití rostlin jednotlivě (8x ročně)</t>
  </si>
  <si>
    <t>Kontrola, doplnění nebo odstranění kotvících a ochranných prvků, hnojení, kypření výsadbové mísy, výchovný řez, vyžínání porostu, odplevelování, ochranu proti chorobám a škůdcům, doplnění mulče</t>
  </si>
  <si>
    <t>kpl</t>
  </si>
  <si>
    <t>Následná péče o výsadby – 2. ROK</t>
  </si>
  <si>
    <t>Zalití rostlin jednotlivě (6x ročně)</t>
  </si>
  <si>
    <t>Následná péče o výsadby – 3. ROK</t>
  </si>
  <si>
    <t>Zalití rostlin jednotlivě (4x ročně)</t>
  </si>
  <si>
    <t xml:space="preserve">REALIZACE OPATŘENÍ  - LOKALITA C - SDSO 2 CELKEM </t>
  </si>
  <si>
    <t>plocha (m2)</t>
  </si>
  <si>
    <t>odstranění listnatých stromů - celkem</t>
  </si>
  <si>
    <t>A - PeO 1</t>
  </si>
  <si>
    <t>B - PeO 2</t>
  </si>
  <si>
    <t>C - SDSO 2</t>
  </si>
  <si>
    <t>odstranění ruderálního porostu - celkem</t>
  </si>
  <si>
    <t>navržené okrasné stromy listnaté - celkem</t>
  </si>
  <si>
    <t>navržené stromy ovocné celkem - celkem</t>
  </si>
  <si>
    <t>založení lučního trávníku č. 3KN - celkem</t>
  </si>
  <si>
    <t>založení lučního trávníku č. 1B - celkem</t>
  </si>
  <si>
    <t>podsev regionální luční směsí</t>
  </si>
  <si>
    <t>OŠETŘENÍ STÁVAJÍCÍCH STROMŮ - POUZE LOKALITA B -  PeO 2:</t>
  </si>
  <si>
    <t>Výchovný řez neovocných stromů</t>
  </si>
  <si>
    <t>Výchovný řez ovocných stromů</t>
  </si>
  <si>
    <t>Řez ovocných dřevin uržovací</t>
  </si>
  <si>
    <t>Zdravotní řez</t>
  </si>
  <si>
    <t>Ošetření mechanického poškození kmene</t>
  </si>
  <si>
    <t>Zhotovení individuální ochrany</t>
  </si>
  <si>
    <t>185804320</t>
  </si>
  <si>
    <t>R</t>
  </si>
  <si>
    <t>Stromy listnaté - alejové</t>
  </si>
  <si>
    <t>č.</t>
  </si>
  <si>
    <t>latinský název a český název/velikost</t>
  </si>
  <si>
    <t>počet ks</t>
  </si>
  <si>
    <t>Výška</t>
  </si>
  <si>
    <t>Svět. nároky</t>
  </si>
  <si>
    <t>Quercus petraea  - Dub zimní, ok 12-14 cm bal</t>
  </si>
  <si>
    <t>Stromy ovocné</t>
  </si>
  <si>
    <t>celkem ks</t>
  </si>
  <si>
    <t>Hrušeň Hardyho máslovka - špičák min. v 150 cm</t>
  </si>
  <si>
    <t>Hrušeň Jačménka - špičák min. v 150 cm</t>
  </si>
  <si>
    <t>Hrušeň Krvavka - špičák min. v 150 cm</t>
  </si>
  <si>
    <t>Hrušeň Muškatelka letní - špičák min. v 150 cm</t>
  </si>
  <si>
    <t>Jabloň Grávštýnské - VK, PK, ok km 6/8 cm, vk 220 cm</t>
  </si>
  <si>
    <t>Jabloň Malinové holovouské - VK, PK, ok km 6/8 cm, vk 220 cm</t>
  </si>
  <si>
    <t>Jabloň Malinové hornokrajské - VK, PK, ok km 6/8 cm, vk 220 cm</t>
  </si>
  <si>
    <t>Jabloň Řehtáč soudkový - VK, PK, ok km 6/8 cm, vk 220 cm</t>
  </si>
  <si>
    <t>Sorbus domestica - Jeřáb domácí - špičák min.v 150 cm</t>
  </si>
  <si>
    <t>M</t>
  </si>
  <si>
    <t>Rozrušení půdy na hl. přes 50 mm do 150 mm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</si>
  <si>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</si>
  <si>
    <t xml:space="preserve">Obdělání půdy vláčením </t>
  </si>
  <si>
    <t xml:space="preserve">Obdělání půdy hrabáním 2 x </t>
  </si>
  <si>
    <t>Založení lučního trávníku výsevem</t>
  </si>
  <si>
    <t xml:space="preserve">Pokosení stávajího trávníku </t>
  </si>
  <si>
    <t>Obohacení stávajícího trávníku květnatou luční směsí - 70 % plochy:</t>
  </si>
  <si>
    <t>Založení trávníku - 30 % plochy:</t>
  </si>
  <si>
    <t>Přesazení stáv stromu mimo lokalitu</t>
  </si>
  <si>
    <t>Odborné ošetření mechanického poškození kmene vč. Materiálu</t>
  </si>
  <si>
    <t>Tabletové vícesložkové hnojivo s postupným uvolňováním živin ( 5ks k 1 rostlině)</t>
  </si>
  <si>
    <t>184 21-5133</t>
  </si>
  <si>
    <t>Kotvicí kůl frézovaný s fazetou a špicí , průměr 6 cm délka 2,5m</t>
  </si>
  <si>
    <t>184 21-5412</t>
  </si>
  <si>
    <t>Zhotovení závlahové mísy u solitréních dřevin v rovině o prům. mísy přes 0,5 do 1 m</t>
  </si>
  <si>
    <t>184 81-3111</t>
  </si>
  <si>
    <t>Ošetření a ochrana stromů proti škodám zvěží nátěrem</t>
  </si>
  <si>
    <t>Pletivo pozinkované,prům.drátů min.2,5 mm, výška pletiva 2 m - individuální  ochrana dřevin (3,2 bm/ks), hřebíky a skoby k uchycení kůlů a pletiva</t>
  </si>
  <si>
    <t>185 80-4311</t>
  </si>
  <si>
    <t>185 85-1121</t>
  </si>
  <si>
    <t>Dovoz vody pro zálivku na vzdálenost do 1000m, 3x</t>
  </si>
  <si>
    <t>Rákosová rohož</t>
  </si>
  <si>
    <t>Aplikace hydroabsorbentu,  100g/ ks</t>
  </si>
  <si>
    <t>Zhotovení obalu z rákosové nebo kokosové rohože v rovině a svahu do 1:5 (1 m2/strom)</t>
  </si>
  <si>
    <t>Zalití rostlin vodou plochy záhonů jednotlivě do 20m2 ( 50l/1 ks sazenice 3x)</t>
  </si>
  <si>
    <t>Odstranění suchých stromů průměru kmene do 100 mm i s kořeny sklonu terénu do 1:5 ručně - 25 ks suchých stromů (0,25 m2/ ks)</t>
  </si>
  <si>
    <t>NÁSLEDNÁ PÉČE O STÁVAJÍCÍ STROMY – 1.ROK</t>
  </si>
  <si>
    <t>NÁSLEDNÁ PÉČE O STÁVAJÍCÍ STROMY – 2.ROK</t>
  </si>
  <si>
    <t>NÁSLEDNÁ PÉČE O STÁVAJÍCÍ STROMY– 3.ROK</t>
  </si>
  <si>
    <t>CELKEM</t>
  </si>
  <si>
    <t>Ošetření stávajících stromů</t>
  </si>
  <si>
    <t>Následná péče o stávající stromy– tříletá</t>
  </si>
  <si>
    <t>NEUZNATELNÉ NÁKLADY ZA TŘÍLETOU PÉČI O STÁVAJÍCÍ STROMY</t>
  </si>
  <si>
    <t>Odstranění suchých stromů</t>
  </si>
  <si>
    <t>Lokalita C - SDSO 2</t>
  </si>
  <si>
    <t>Lokalita B - PeO 2 - NEUZNATELNÉ NÁKLADY</t>
  </si>
  <si>
    <t>30% PLOCHY</t>
  </si>
  <si>
    <t>70% PLOCHY</t>
  </si>
  <si>
    <t>Zhotovení obalu z rákosové nebo kokosové rohože v rovině a svahu do 1:5 (1 m2/strom) - ALEJOVÝ STROM</t>
  </si>
  <si>
    <t>Rákosová rohož v 1,6 m</t>
  </si>
  <si>
    <t>OŠETŘENÍ STÁVAJÍCÍCH STROMŮ - 20 KS</t>
  </si>
  <si>
    <t>Osivo vícedruhové určené pro včelí pastvu s počtem min. 29 rostlinných druhů; podíl travin 70%, podíl bylin 20 % a jetelovin 10 %; výsev bude v množství 20kg osiva/1ha</t>
  </si>
  <si>
    <t>Osivo vícedruhové  - květnatá louka do vlhka s počtem min. 48 rostlinných druhů; podíl travin 70%, podíl bylin 24,5 % a jetelovin 5,5 %,  výsev bude v množství 20kg osiva/1ha</t>
  </si>
  <si>
    <t>Osivo regionální,  vícedruhové s počtem min. 25 rostlinných druhů; podíl travin 80%, podíl bylin a jetelovin 20%; výsev bude v množství 20kg osiva/1ha</t>
  </si>
  <si>
    <t>Osivo regionální, vícedruhové s počtem min. 25 rostlinných druhů; podíl travin 80%, podíl bylin a jetelovin 20%; výsev bude v množství 20kg osiva/1ha</t>
  </si>
  <si>
    <t>Pokosení trávníku lučního po výsevu 2x</t>
  </si>
  <si>
    <t xml:space="preserve">Liniová výsadba v lokalitě Černý kopec (větrolam V6) </t>
  </si>
  <si>
    <t>ROSTLINNÝ MATERIÁL  :</t>
  </si>
  <si>
    <t>NEOVOCNÉ STROMY :</t>
  </si>
  <si>
    <t>P.č.</t>
  </si>
  <si>
    <t>taxon</t>
  </si>
  <si>
    <t>česky</t>
  </si>
  <si>
    <t>velk. kat.</t>
  </si>
  <si>
    <t>poč. ks</t>
  </si>
  <si>
    <t>cena/ks*</t>
  </si>
  <si>
    <t>celkem*</t>
  </si>
  <si>
    <t>Quercus petraea</t>
  </si>
  <si>
    <t>dub zimní</t>
  </si>
  <si>
    <t>ok 6-8 cm, PK</t>
  </si>
  <si>
    <t>Acer campestre</t>
  </si>
  <si>
    <t>javor babyka</t>
  </si>
  <si>
    <t>Populus alba</t>
  </si>
  <si>
    <t>topol bílý</t>
  </si>
  <si>
    <t>Populus tremula</t>
  </si>
  <si>
    <t>topol osika</t>
  </si>
  <si>
    <t>CELKEM :</t>
  </si>
  <si>
    <t>PRÁCE  :</t>
  </si>
  <si>
    <t>VÝSADBA STROMŮ</t>
  </si>
  <si>
    <t>č. práce</t>
  </si>
  <si>
    <t>práce</t>
  </si>
  <si>
    <t>jednotka</t>
  </si>
  <si>
    <t>počet jedn.</t>
  </si>
  <si>
    <t>cena/jedn.</t>
  </si>
  <si>
    <t>celkem</t>
  </si>
  <si>
    <t>-</t>
  </si>
  <si>
    <t>vytyčení stromů</t>
  </si>
  <si>
    <t>183 10-1113</t>
  </si>
  <si>
    <t>hloubení jam bez výměny půdy přes 0,02 do 0,05 m3</t>
  </si>
  <si>
    <t>184 20-1111</t>
  </si>
  <si>
    <t>výsadba stromů bez balu do předem vyhl. jamky se zalitím, do v=180cm</t>
  </si>
  <si>
    <t>184 21-5411</t>
  </si>
  <si>
    <t>zhotovení závlahové mísy o prům. do 0,5 m</t>
  </si>
  <si>
    <t>184 21-5112</t>
  </si>
  <si>
    <t>kotvení dřevin 1 kůlem do 2 m</t>
  </si>
  <si>
    <t>hnojení tabletovým hnojivem (1 strom - 3 ks)</t>
  </si>
  <si>
    <t>184 81-3134</t>
  </si>
  <si>
    <t>ochrana dřevin před okusem zvěří, nátěrem, listn., rovina</t>
  </si>
  <si>
    <t>výchovný řez stromů při výsadbě</t>
  </si>
  <si>
    <t>mulčování rostlin štěpkou</t>
  </si>
  <si>
    <t>dovoz vody pro zálivku do 1000 m (1x 0,03m3/strom)</t>
  </si>
  <si>
    <t>998 23-1311</t>
  </si>
  <si>
    <t>přesun hmot pro sadovnické úpravy do 5000 m vodorovně (0,01t/strom)</t>
  </si>
  <si>
    <t>instalace ochrany pletivem</t>
  </si>
  <si>
    <t>POMOCNÝ MATERIÁL  :</t>
  </si>
  <si>
    <t>POMOCNÝ MATERIÁL STROMY:</t>
  </si>
  <si>
    <t>název</t>
  </si>
  <si>
    <t>úvazky (0,5 bm/strom)</t>
  </si>
  <si>
    <t>bm</t>
  </si>
  <si>
    <t>štěpka (10 cm výška)</t>
  </si>
  <si>
    <t>nátěr proti okusu zvěří (5 kg/1000 sazenic)</t>
  </si>
  <si>
    <t>pletivo pozinkované lesnické,prům. drátů min.1,8 mm, výška pletiva 1,8 m , 18 drátů- individuální  ochrana dřevin (1,75 bm/ks), hřebíky a skoby k uchycení kůlů a pletiva</t>
  </si>
  <si>
    <t>CELKOVÉ NÁKLADY :</t>
  </si>
  <si>
    <t xml:space="preserve">Rostlinný materiál </t>
  </si>
  <si>
    <t>Práce</t>
  </si>
  <si>
    <t xml:space="preserve">Pomocný materiál </t>
  </si>
  <si>
    <t>CELKEM bez DPH :</t>
  </si>
  <si>
    <t>CELKEM vč. DPH :</t>
  </si>
  <si>
    <t>ROZVOJOVÁ PÉČE</t>
  </si>
  <si>
    <t>ROZVOJOVÁ PÉČE STROMY:</t>
  </si>
  <si>
    <t>zálivka vč. dopravy vody - 6x ročně 0,03 m3</t>
  </si>
  <si>
    <t>hnojení, vč.ceny hnojiva</t>
  </si>
  <si>
    <t>odplevelování, výchovný řez, odstranění obrostu kmene, kontrola ukotvení(znovuuvázání)</t>
  </si>
  <si>
    <t>doplnění mulče, vč.ceny mulče        (20%plochy)</t>
  </si>
  <si>
    <t>celkem za rozvojovou péči za stromy/1 rok  :</t>
  </si>
  <si>
    <t>celkem za rozvojovou péči za stromy/1 rok vč. DPH :</t>
  </si>
  <si>
    <t>celkem za rozvojovou péči / 3 roky</t>
  </si>
  <si>
    <t>celkem za rozvojovou péči / 3 roky vč DPH</t>
  </si>
  <si>
    <t>Lokalita Černý kopec</t>
  </si>
  <si>
    <t>Následná péče o založené luční trávníky– tříletá</t>
  </si>
  <si>
    <t>Vedlejší rozpočtové náklady celkem</t>
  </si>
  <si>
    <t>NÁSLEDNÁ PÉČE O ZALOŽENÉ LUČNÍ TRÁVNÍKY – 1. - 3. ROK PO ZALOŽENÍ</t>
  </si>
  <si>
    <t xml:space="preserve">Pokosení trávníku lučního po dosažení pokryvnosti půdy asi z 80 % rostlinami požadované osivní směsi, 2 x ročně se sběrem do balíků </t>
  </si>
  <si>
    <t>NEUZNATELNÉ NÁKLADY ZA TŘÍLETOU PÉČI O ZALOŽENÉ LUČNÍ TÁVNÍKY</t>
  </si>
  <si>
    <t>VEDLEJŠÍ A OSTATNÍ NÁKLADY</t>
  </si>
  <si>
    <t>soubor</t>
  </si>
  <si>
    <t>soubor/cena</t>
  </si>
  <si>
    <t xml:space="preserve">Vybudování zařízení staveniště </t>
  </si>
  <si>
    <t>náklady spojené s případným vypracováním PD zařízení staveniště,:</t>
  </si>
  <si>
    <t>zřízením přípojek energií k objektům zařízení staveniště, vybudování:</t>
  </si>
  <si>
    <t>případných měřících odběrných míst a zřízení, případná příprava území:</t>
  </si>
  <si>
    <t>pro objekty zařízení staveniště a vlastní vybudování objektů zařízení :</t>
  </si>
  <si>
    <t>staveniště včetně oplocení:1</t>
  </si>
  <si>
    <t xml:space="preserve">Provoz zařízení staveniště </t>
  </si>
  <si>
    <t>náklady na vybavení objektů zařízení staveniště, náklady na energie:</t>
  </si>
  <si>
    <t>spotřebované dodavatelem v rámci provozu zařízení staveniště, náklady:</t>
  </si>
  <si>
    <t>na potřebný úklid v prostorách zařízení staveniště, náklady na nutnou:</t>
  </si>
  <si>
    <t>údržbu a opravy na objektech zařízení staveniště a na přípojkách energií:1</t>
  </si>
  <si>
    <t>včetně nákladů na zábor veřejného prostranství:</t>
  </si>
  <si>
    <t xml:space="preserve">Odstranění zařízení staveniště </t>
  </si>
  <si>
    <t>Odstranění objektů zařízení staveniště včetně přípojek energií a jejich:</t>
  </si>
  <si>
    <t>odvoz. Položka zahrnuje i náklady na úpravu povrchů po odstranění:</t>
  </si>
  <si>
    <t>zařízení staveniště a úklid ploch, na kterých bylo zařízení staveniště :</t>
  </si>
  <si>
    <t>provozováno.:1</t>
  </si>
  <si>
    <t>Ztížené výrobní podmínky související s umístěním stavby</t>
  </si>
  <si>
    <t>Provozní a dopravní omezení</t>
  </si>
  <si>
    <t xml:space="preserve">Kompletační činnost </t>
  </si>
  <si>
    <t>Koordinace stavebních prací generálním dodavatelem stavby.:1</t>
  </si>
  <si>
    <t xml:space="preserve">Geodetické práce ( vytyčení stavby polohopisné, vytyčení DSPS ) </t>
  </si>
  <si>
    <t>Vypracování PD skutečného provedení stavby</t>
  </si>
  <si>
    <t>CELKEM VEDLEJŠÍ A OSTATNÍ NÁKLADY</t>
  </si>
  <si>
    <t>DPH 21 %</t>
  </si>
  <si>
    <t xml:space="preserve">CELKEM VČ. DPH </t>
  </si>
  <si>
    <r>
      <t xml:space="preserve">katalog popisů a směrných cen stavebních prací </t>
    </r>
    <r>
      <rPr>
        <b/>
        <sz val="12"/>
        <color rgb="FF808080"/>
        <rFont val="Calibri"/>
        <family val="2"/>
        <charset val="238"/>
        <scheme val="minor"/>
      </rPr>
      <t>HSV 2014</t>
    </r>
    <r>
      <rPr>
        <sz val="12"/>
        <color rgb="FF808080"/>
        <rFont val="Calibri"/>
        <family val="2"/>
        <charset val="238"/>
        <scheme val="minor"/>
      </rPr>
      <t>, ÚRS PRAHA</t>
    </r>
  </si>
  <si>
    <r>
      <t xml:space="preserve">POLOŽKOVÝ ROZPOČET – </t>
    </r>
    <r>
      <rPr>
        <b/>
        <sz val="16"/>
        <color rgb="FF000000"/>
        <rFont val="Calibri"/>
        <family val="2"/>
        <charset val="238"/>
        <scheme val="minor"/>
      </rPr>
      <t>LOKALITA A - PeO 1</t>
    </r>
  </si>
  <si>
    <r>
      <t>m</t>
    </r>
    <r>
      <rPr>
        <vertAlign val="superscript"/>
        <sz val="12"/>
        <color rgb="FF000000"/>
        <rFont val="Calibri"/>
        <family val="2"/>
        <charset val="238"/>
        <scheme val="minor"/>
      </rPr>
      <t>2</t>
    </r>
  </si>
  <si>
    <r>
      <t xml:space="preserve">POLOŽKOVÝ ROZPOČET – </t>
    </r>
    <r>
      <rPr>
        <b/>
        <sz val="16"/>
        <color rgb="FF000000"/>
        <rFont val="Calibri"/>
        <family val="2"/>
        <charset val="238"/>
        <scheme val="minor"/>
      </rPr>
      <t>LOKALITA B - PeO 2</t>
    </r>
  </si>
  <si>
    <r>
      <t>Hloubení jamek pro výsazování rostlin v hornině 1 až 4 bez výměny půdy s případným naložením přebytečných výkopků na dopravní prostředek, odvozem na vzdálenost do 20 km a se složením, na svahu přes 1:5 do 1:2, objemu přes 0,05 do 0,125 m</t>
    </r>
    <r>
      <rPr>
        <i/>
        <vertAlign val="superscript"/>
        <sz val="11"/>
        <color rgb="FF000000"/>
        <rFont val="Calibri"/>
        <family val="2"/>
        <charset val="238"/>
        <scheme val="minor"/>
      </rPr>
      <t>3</t>
    </r>
  </si>
  <si>
    <r>
      <t>Hloubení jamek pro výsazování rostlin v hornině 1 až 4 bez výměny půdy s případným naložením přebytečných výkopků na dopravní prostředek, odvozem na vzdálenost do 20 km a se složením, v rovině nebo na svahu do 1:5, objemu přes 0,05 do 0,125 m</t>
    </r>
    <r>
      <rPr>
        <i/>
        <vertAlign val="superscript"/>
        <sz val="11"/>
        <color rgb="FF000000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</si>
  <si>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8"/>
        <color rgb="FF000000"/>
        <rFont val="Calibri"/>
        <family val="2"/>
        <charset val="238"/>
        <scheme val="minor"/>
      </rPr>
      <t>2</t>
    </r>
  </si>
  <si>
    <r>
      <rPr>
        <b/>
        <sz val="14"/>
        <color rgb="FFFF0000"/>
        <rFont val="Calibri"/>
        <family val="2"/>
        <charset val="238"/>
        <scheme val="minor"/>
      </rPr>
      <t>NEUZNATELNÉ NÁKLADY</t>
    </r>
    <r>
      <rPr>
        <sz val="14"/>
        <color rgb="FFFF0000"/>
        <rFont val="Calibri"/>
        <family val="2"/>
        <charset val="238"/>
        <scheme val="minor"/>
      </rPr>
      <t xml:space="preserve"> – </t>
    </r>
    <r>
      <rPr>
        <b/>
        <sz val="16"/>
        <color rgb="FF000000"/>
        <rFont val="Calibri"/>
        <family val="2"/>
        <charset val="238"/>
        <scheme val="minor"/>
      </rPr>
      <t>LOKALITA B - PeO 2</t>
    </r>
  </si>
  <si>
    <t>Ochrana dřevin před okusem ručně pletivem v rovině a svahu do 1:5</t>
  </si>
  <si>
    <t>Mulčování rostlin senem tl přes 0,1 do 0,15 m v rovině a svahu do 1:5</t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</si>
  <si>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</si>
  <si>
    <r>
      <rPr>
        <b/>
        <sz val="14"/>
        <color rgb="FFFF0000"/>
        <rFont val="Calibri"/>
        <family val="2"/>
        <charset val="238"/>
        <scheme val="minor"/>
      </rPr>
      <t>NEUZNATELNÉ NÁKLADY</t>
    </r>
    <r>
      <rPr>
        <sz val="14"/>
        <color rgb="FFFF0000"/>
        <rFont val="Calibri"/>
        <family val="2"/>
        <charset val="238"/>
        <scheme val="minor"/>
      </rPr>
      <t xml:space="preserve"> – </t>
    </r>
    <r>
      <rPr>
        <b/>
        <sz val="16"/>
        <color rgb="FF000000"/>
        <rFont val="Calibri"/>
        <family val="2"/>
        <charset val="238"/>
        <scheme val="minor"/>
      </rPr>
      <t>LOKALITA A - PeO1, B - PeO 2, C - SDSO2</t>
    </r>
  </si>
  <si>
    <r>
      <t>m</t>
    </r>
    <r>
      <rPr>
        <vertAlign val="superscript"/>
        <sz val="10"/>
        <color rgb="FF000000"/>
        <rFont val="Calibri"/>
        <family val="2"/>
        <charset val="238"/>
        <scheme val="minor"/>
      </rPr>
      <t>2</t>
    </r>
  </si>
  <si>
    <r>
      <t xml:space="preserve">POLOŽKOVÝ ROZPOČET – </t>
    </r>
    <r>
      <rPr>
        <b/>
        <sz val="16"/>
        <color rgb="FF000000"/>
        <rFont val="Calibri"/>
        <family val="2"/>
        <charset val="238"/>
        <scheme val="minor"/>
      </rPr>
      <t>LOKALITA C - SDSO 2</t>
    </r>
  </si>
  <si>
    <r>
      <t>m</t>
    </r>
    <r>
      <rPr>
        <vertAlign val="superscript"/>
        <sz val="12"/>
        <color rgb="FF0070C0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</si>
  <si>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color rgb="FF000000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</si>
  <si>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2"/>
        <color rgb="FF0070C0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</si>
  <si>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2"/>
        <rFont val="Calibri"/>
        <family val="2"/>
        <charset val="238"/>
        <scheme val="minor"/>
      </rPr>
      <t>3</t>
    </r>
  </si>
  <si>
    <t>1.seč se sběrem a likvidací posečené hmoty</t>
  </si>
  <si>
    <t>tabletové hnojivo (1 ks/strom)</t>
  </si>
  <si>
    <t>Kotvicí kůl frézovaný se špicí z tvrdého dřeva (dub, akát) , průměr 6 cm délka 2,5m</t>
  </si>
  <si>
    <t>kotvící kůl frézovaný se špicí z tvrdého dřeva ( dub, akát)  prům. 6 cm, délky 2,5 m</t>
  </si>
  <si>
    <t>Návrh realizace protierozních opatření PeO 1 a PeO 2 v k.ú. Újezdec u Luhačovic a stabilizace drah soustředěného odtoku SDSO 2 v k.ú. Maršov u Uherského Brodu</t>
  </si>
  <si>
    <t>Vegetační prvky v krajině dle KPÚ v k.ú. Uherský Brod, Újezdec u Luhačovic a Maršov u Uherského Brodu.                                                                                                                                                                                                                                                                                                                                                                                                                                                                               Realizace protierozních opatření PeO 1 a PeO 2 v k.ú. Újezdec u Luhačovic, stabilizace drah soustředěného odtoku SDSO 2 v k.ú. Maršov u Uherského Brodu a větrolam V6 Černý kopec v k. ú. Uherský Brod</t>
  </si>
  <si>
    <t>Vytyčení pozemku :</t>
  </si>
  <si>
    <t xml:space="preserve">Pozn. </t>
  </si>
  <si>
    <t>13</t>
  </si>
  <si>
    <t>Č.</t>
  </si>
  <si>
    <t>Zdravotní řez - strom s plochou koruny do 50 m2 včetě likvidace odpadu</t>
  </si>
  <si>
    <t>Řez ovocných dřevin výchovný 1 až 5 let po výsadbě včetě likvidace odpadu</t>
  </si>
  <si>
    <t>Řezy udržovací u ovocných dřevin - plocha koruny stromu do 50 m²,  kombinace řezů zdravotního, průklestu, odstraňování  vlků a výhonů podnože dle potřeby stromu, včetě likvidace odpadu</t>
  </si>
  <si>
    <t>Ošetření stávajících dřevin :</t>
  </si>
  <si>
    <t xml:space="preserve">NÁSLEDNÁ TŘÍLETÁ PÉČE  - LOKALITA B - Peo 2 CELKEM </t>
  </si>
  <si>
    <t xml:space="preserve">REALIZACE OPATŘENÍ  - LOKALITA B - Peo 2 CELKEM </t>
  </si>
  <si>
    <r>
      <t>m</t>
    </r>
    <r>
      <rPr>
        <vertAlign val="superscript"/>
        <sz val="12"/>
        <color rgb="FF000000"/>
        <rFont val="Calibri"/>
        <family val="2"/>
        <charset val="238"/>
      </rPr>
      <t>2</t>
    </r>
  </si>
  <si>
    <r>
      <t>m</t>
    </r>
    <r>
      <rPr>
        <vertAlign val="superscript"/>
        <sz val="12"/>
        <rFont val="Calibri"/>
        <family val="2"/>
        <charset val="238"/>
      </rPr>
      <t>2</t>
    </r>
  </si>
  <si>
    <r>
      <t>Hloubení jamek pro výsazování rostlin v hornině 1 až 4 bez výměny půdy s případným naložením přebytečných výkopků na dopravní prostředek, odvozem na vzdálenost do 20 km a se složením, na svahu přes 1:5 do 1:2, objemu přes 0,05 do 0,125 m</t>
    </r>
    <r>
      <rPr>
        <i/>
        <vertAlign val="superscript"/>
        <sz val="11"/>
        <color rgb="FF000000"/>
        <rFont val="Calibri"/>
        <family val="2"/>
        <charset val="238"/>
      </rPr>
      <t>3</t>
    </r>
  </si>
  <si>
    <r>
      <t>Hloubení jamek pro výsazování rostlin v hornině 1 až 4 bez výměny půdy s případným naložením přebytečných výkopků na dopravní prostředek, odvozem na vzdálenost do 20 km a se složením, v rovině nebo na svahu do 1:5, objemu přes 0,05 do 0,125 m</t>
    </r>
    <r>
      <rPr>
        <i/>
        <vertAlign val="superscript"/>
        <sz val="11"/>
        <color rgb="FF000000"/>
        <rFont val="Calibri"/>
        <family val="2"/>
        <charset val="238"/>
      </rPr>
      <t>3</t>
    </r>
  </si>
  <si>
    <r>
      <t>m</t>
    </r>
    <r>
      <rPr>
        <vertAlign val="superscript"/>
        <sz val="12"/>
        <color rgb="FF0070C0"/>
        <rFont val="Calibri"/>
        <family val="2"/>
        <charset val="238"/>
      </rPr>
      <t>2</t>
    </r>
  </si>
  <si>
    <r>
      <t>m</t>
    </r>
    <r>
      <rPr>
        <vertAlign val="superscript"/>
        <sz val="12"/>
        <color rgb="FF000000"/>
        <rFont val="Calibri"/>
        <family val="2"/>
        <charset val="238"/>
      </rPr>
      <t>3</t>
    </r>
  </si>
  <si>
    <r>
      <t>m</t>
    </r>
    <r>
      <rPr>
        <vertAlign val="superscript"/>
        <sz val="12"/>
        <color rgb="FF0070C0"/>
        <rFont val="Calibri"/>
        <family val="2"/>
        <charset val="238"/>
      </rPr>
      <t>3</t>
    </r>
  </si>
  <si>
    <t xml:space="preserve">NÁSLEDNÁ TŘÍLETÁ PÉČE  - LOKALITA C - SDSO 2 CELKEM </t>
  </si>
  <si>
    <t>Kotvicí kůl se špicí z tvrdého dřeva (dub, akát), průměr 6 cm délka 2,5m</t>
  </si>
  <si>
    <t>Zalití rostlin jednotlivě 50l /ks (4x ročně)</t>
  </si>
  <si>
    <t>Zalití rostlin jednotlivě 50l/ks  (6x ročně)</t>
  </si>
  <si>
    <t>Zalití rostlin jednotlivě 50l/ks  (8x ročně)</t>
  </si>
  <si>
    <t>NEUZNATELNÉ NÁKLADY ZA ODSTRANÉNÍ DŘEVIN</t>
  </si>
  <si>
    <t>NEUZNATELNÉ NÁKLADY ZA OŠETŘENÍ STÁVAJÍCÍCH DŘEVIN</t>
  </si>
  <si>
    <t xml:space="preserve">                                    </t>
  </si>
  <si>
    <t>Přehled - nevyplňovat</t>
  </si>
  <si>
    <t>VÝKAZ VÝMĚR  - Přehled nevyplňovat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</si>
</sst>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7" formatCode="#,##0.00\ &quot;Kč&quot;;\-#,##0.00\ &quot;Kč&quot;"/>
    <numFmt numFmtId="164" formatCode="#,##0.00&quot; Kč&quot;"/>
    <numFmt numFmtId="165" formatCode="#,##0.00&quot; &quot;[$Kč-405];[Red]&quot;-&quot;#,##0.00&quot; &quot;[$Kč-405]"/>
    <numFmt numFmtId="166" formatCode="0&quot; Kč&quot;"/>
    <numFmt numFmtId="167" formatCode="#,##0&quot; &quot;[$Kč-405];&quot;-&quot;#,##0&quot; &quot;[$Kč-405]"/>
    <numFmt numFmtId="168" formatCode="#,##0.00&quot; &quot;[$Kč-405]"/>
    <numFmt numFmtId="169" formatCode="#,##0.00&quot; &quot;[$Kč-405];[Red]#,##0.00&quot; &quot;[$Kč-405]"/>
    <numFmt numFmtId="170" formatCode="#,##0.00&quot; &quot;[$Kč]"/>
    <numFmt numFmtId="171" formatCode="#,##0.000000"/>
    <numFmt numFmtId="172" formatCode="#,##0.00&quot;     &quot;"/>
    <numFmt numFmtId="173" formatCode="#,##0.00\ &quot;Kč&quot;"/>
    <numFmt numFmtId="174" formatCode="#,##0.0000000"/>
    <numFmt numFmtId="175" formatCode="#,##0.00\ [$Kč-405];[Red]\-#,##0.00\ [$Kč-405]"/>
    <numFmt numFmtId="176" formatCode="#,##0.00\ [$Kč-405]"/>
    <numFmt numFmtId="177" formatCode="#,##0.0\ _K_č"/>
  </numFmts>
  <fonts count="121">
    <font>
      <sz val="11"/>
      <color rgb="FF000000"/>
      <name val="Liberation Sans1"/>
      <charset val="238"/>
    </font>
    <font>
      <sz val="11"/>
      <color rgb="FF000000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FFFFFF"/>
      <name val="Liberation Sans1"/>
      <charset val="238"/>
    </font>
    <font>
      <sz val="10"/>
      <color rgb="FFCC0000"/>
      <name val="Liberation Sans1"/>
      <charset val="238"/>
    </font>
    <font>
      <b/>
      <sz val="10"/>
      <color rgb="FFFFFFFF"/>
      <name val="Liberation Sans1"/>
      <charset val="238"/>
    </font>
    <font>
      <sz val="10"/>
      <color rgb="FF000000"/>
      <name val="Arial CE"/>
      <family val="2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24"/>
      <color rgb="FF000000"/>
      <name val="Liberation Sans1"/>
      <charset val="238"/>
    </font>
    <font>
      <sz val="18"/>
      <color rgb="FF000000"/>
      <name val="Liberation Sans1"/>
      <charset val="238"/>
    </font>
    <font>
      <sz val="12"/>
      <color rgb="FF000000"/>
      <name val="Liberation Sans1"/>
      <charset val="238"/>
    </font>
    <font>
      <u/>
      <sz val="10"/>
      <color rgb="FF0000EE"/>
      <name val="Liberation Sans1"/>
      <charset val="238"/>
    </font>
    <font>
      <sz val="10"/>
      <color rgb="FF996600"/>
      <name val="Liberation Sans1"/>
      <charset val="238"/>
    </font>
    <font>
      <sz val="11"/>
      <color rgb="FF000000"/>
      <name val="Calibri"/>
      <family val="2"/>
      <charset val="238"/>
    </font>
    <font>
      <sz val="10"/>
      <color rgb="FF333333"/>
      <name val="Liberation Sans1"/>
      <charset val="238"/>
    </font>
    <font>
      <sz val="11"/>
      <color rgb="FF000000"/>
      <name val="Artifakt Element"/>
      <family val="2"/>
      <charset val="238"/>
    </font>
    <font>
      <b/>
      <sz val="22"/>
      <color rgb="FF000000"/>
      <name val="Liberation Sans1"/>
      <charset val="238"/>
    </font>
    <font>
      <sz val="11"/>
      <color rgb="FF000000"/>
      <name val="Calibri2"/>
      <charset val="238"/>
    </font>
    <font>
      <sz val="11"/>
      <color rgb="FFE46D0A"/>
      <name val="Calibri2"/>
      <charset val="238"/>
    </font>
    <font>
      <sz val="11"/>
      <color rgb="FFFF0000"/>
      <name val="Calibri2"/>
      <charset val="238"/>
    </font>
    <font>
      <sz val="11"/>
      <color rgb="FFFF0000"/>
      <name val="Liberation Sans1"/>
      <charset val="238"/>
    </font>
    <font>
      <sz val="10"/>
      <color rgb="FF000000"/>
      <name val="Artifakt Element"/>
      <family val="2"/>
      <charset val="238"/>
    </font>
    <font>
      <b/>
      <sz val="11"/>
      <color rgb="FF000000"/>
      <name val="Artifakt Element"/>
      <family val="2"/>
      <charset val="238"/>
    </font>
    <font>
      <b/>
      <i/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0"/>
      <color rgb="FF000000"/>
      <name val="Arial CE"/>
      <family val="2"/>
      <charset val="238"/>
    </font>
    <font>
      <b/>
      <sz val="16"/>
      <color rgb="FF000000"/>
      <name val="Calibri"/>
      <family val="2"/>
      <charset val="238"/>
    </font>
    <font>
      <sz val="16"/>
      <color rgb="FFFF0000"/>
      <name val="Calibri"/>
      <family val="2"/>
      <charset val="238"/>
    </font>
    <font>
      <b/>
      <sz val="16"/>
      <color rgb="FFFF00FF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b/>
      <sz val="12"/>
      <color rgb="FFFF00FF"/>
      <name val="Calibri"/>
      <family val="2"/>
      <charset val="238"/>
    </font>
    <font>
      <sz val="10"/>
      <color rgb="FFFF0000"/>
      <name val="Arial CE"/>
      <charset val="238"/>
    </font>
    <font>
      <sz val="10"/>
      <color rgb="FF000000"/>
      <name val="Arial CE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2"/>
      <name val="Calibri"/>
      <family val="2"/>
      <charset val="238"/>
      <scheme val="minor"/>
    </font>
    <font>
      <sz val="10"/>
      <name val="Arial CE"/>
      <charset val="238"/>
    </font>
    <font>
      <vertAlign val="superscript"/>
      <sz val="12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8"/>
      <color rgb="FF96969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808080"/>
      <name val="Calibri"/>
      <family val="2"/>
      <charset val="238"/>
      <scheme val="minor"/>
    </font>
    <font>
      <b/>
      <sz val="12"/>
      <color rgb="FF80808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16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22"/>
      <color rgb="FF000000"/>
      <name val="Calibri"/>
      <family val="2"/>
      <charset val="238"/>
      <scheme val="minor"/>
    </font>
    <font>
      <i/>
      <sz val="12"/>
      <color rgb="FF000000"/>
      <name val="Calibri"/>
      <family val="2"/>
      <charset val="238"/>
      <scheme val="minor"/>
    </font>
    <font>
      <b/>
      <i/>
      <sz val="12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vertAlign val="superscript"/>
      <sz val="12"/>
      <color rgb="FF000000"/>
      <name val="Calibri"/>
      <family val="2"/>
      <charset val="238"/>
      <scheme val="minor"/>
    </font>
    <font>
      <sz val="12"/>
      <color rgb="FF4472C4"/>
      <name val="Calibri"/>
      <family val="2"/>
      <charset val="238"/>
      <scheme val="minor"/>
    </font>
    <font>
      <sz val="11"/>
      <color rgb="FF0611EE"/>
      <name val="Calibri"/>
      <family val="2"/>
      <charset val="238"/>
      <scheme val="minor"/>
    </font>
    <font>
      <vertAlign val="superscript"/>
      <sz val="10"/>
      <color rgb="FF00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rgb="FFFF00FF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sz val="16"/>
      <color indexed="10"/>
      <name val="Calibri"/>
      <family val="2"/>
      <charset val="238"/>
      <scheme val="minor"/>
    </font>
    <font>
      <b/>
      <sz val="16"/>
      <color indexed="14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i/>
      <vertAlign val="superscript"/>
      <sz val="11"/>
      <color rgb="FF00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2"/>
      <color rgb="FF0070C0"/>
      <name val="Calibri"/>
      <family val="2"/>
      <charset val="238"/>
      <scheme val="minor"/>
    </font>
    <font>
      <vertAlign val="superscript"/>
      <sz val="8"/>
      <color rgb="FF00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  <font>
      <sz val="11"/>
      <color rgb="FF99999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2"/>
      <color rgb="FF0070C0"/>
      <name val="Calibri"/>
      <family val="2"/>
      <charset val="238"/>
      <scheme val="minor"/>
    </font>
    <font>
      <sz val="14"/>
      <color rgb="FFFF0000"/>
      <name val="Artifakt Element"/>
      <family val="2"/>
      <charset val="238"/>
    </font>
    <font>
      <b/>
      <sz val="11"/>
      <color rgb="FF000000"/>
      <name val="Artifakt Element"/>
      <charset val="238"/>
    </font>
    <font>
      <b/>
      <sz val="16"/>
      <color rgb="FFFF000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2"/>
      <color rgb="FF000000"/>
      <name val="Calibri"/>
      <family val="2"/>
      <charset val="238"/>
    </font>
    <font>
      <sz val="12"/>
      <color rgb="FF4472C4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indexed="10"/>
      <name val="Calibri"/>
      <family val="2"/>
      <charset val="238"/>
    </font>
    <font>
      <sz val="10"/>
      <name val="Calibri"/>
      <family val="2"/>
      <charset val="238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i/>
      <sz val="10"/>
      <name val="Calibri"/>
      <family val="2"/>
      <charset val="238"/>
    </font>
    <font>
      <sz val="12"/>
      <color theme="4"/>
      <name val="Calibri"/>
      <family val="2"/>
      <charset val="238"/>
    </font>
    <font>
      <b/>
      <sz val="14"/>
      <color rgb="FFFF0000"/>
      <name val="Calibri"/>
      <family val="2"/>
      <charset val="238"/>
    </font>
    <font>
      <i/>
      <vertAlign val="superscript"/>
      <sz val="11"/>
      <color rgb="FF000000"/>
      <name val="Calibri"/>
      <family val="2"/>
      <charset val="238"/>
    </font>
    <font>
      <sz val="10"/>
      <color rgb="FF0070C0"/>
      <name val="Calibri"/>
      <family val="2"/>
      <charset val="238"/>
    </font>
    <font>
      <sz val="12"/>
      <color rgb="FF0070C0"/>
      <name val="Calibri"/>
      <family val="2"/>
      <charset val="238"/>
    </font>
    <font>
      <sz val="11"/>
      <name val="Calibri"/>
      <family val="2"/>
      <charset val="238"/>
    </font>
    <font>
      <vertAlign val="superscript"/>
      <sz val="12"/>
      <color rgb="FF0070C0"/>
      <name val="Calibri"/>
      <family val="2"/>
      <charset val="238"/>
    </font>
    <font>
      <i/>
      <sz val="10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0"/>
      <color rgb="FF4472C4"/>
      <name val="Calibri"/>
      <family val="2"/>
      <charset val="238"/>
      <scheme val="minor"/>
    </font>
    <font>
      <sz val="12"/>
      <color rgb="FF0611EE"/>
      <name val="Calibri"/>
      <family val="2"/>
      <charset val="238"/>
      <scheme val="minor"/>
    </font>
    <font>
      <b/>
      <sz val="12"/>
      <color rgb="FF000000"/>
      <name val="Artifakt Element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92D050"/>
        <bgColor rgb="FF92D050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A6A6A6"/>
        <bgColor rgb="FFA6A6A6"/>
      </patternFill>
    </fill>
    <fill>
      <patternFill patternType="solid">
        <fgColor rgb="FFD9D9D9"/>
        <bgColor rgb="FFD9D9D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DCE6F2"/>
        <bgColor rgb="FFF2F2F2"/>
      </patternFill>
    </fill>
  </fills>
  <borders count="4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2" fillId="4" borderId="0" applyNumberFormat="0" applyBorder="0" applyProtection="0"/>
    <xf numFmtId="0" fontId="2" fillId="0" borderId="0" applyNumberFormat="0" applyBorder="0" applyProtection="0"/>
    <xf numFmtId="0" fontId="4" fillId="5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7" fillId="0" borderId="0" applyNumberFormat="0" applyBorder="0" applyProtection="0"/>
    <xf numFmtId="0" fontId="7" fillId="0" borderId="0" applyNumberFormat="0" applyBorder="0" applyProtection="0"/>
    <xf numFmtId="0" fontId="8" fillId="7" borderId="0" applyNumberFormat="0" applyBorder="0" applyProtection="0"/>
    <xf numFmtId="0" fontId="8" fillId="7" borderId="0" applyNumberFormat="0" applyBorder="0" applyProtection="0"/>
    <xf numFmtId="0" fontId="1" fillId="0" borderId="0" applyNumberFormat="0" applyFont="0" applyFill="0" applyBorder="0" applyAlignment="0" applyProtection="0"/>
    <xf numFmtId="0" fontId="9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12" fillId="0" borderId="0" applyNumberFormat="0" applyBorder="0" applyProtection="0"/>
    <xf numFmtId="0" fontId="12" fillId="0" borderId="0" applyNumberFormat="0" applyBorder="0" applyProtection="0"/>
    <xf numFmtId="0" fontId="13" fillId="8" borderId="0" applyNumberFormat="0" applyBorder="0" applyProtection="0"/>
    <xf numFmtId="0" fontId="13" fillId="8" borderId="0" applyNumberFormat="0" applyBorder="0" applyProtection="0"/>
    <xf numFmtId="0" fontId="14" fillId="0" borderId="0" applyNumberFormat="0" applyBorder="0" applyProtection="0"/>
    <xf numFmtId="0" fontId="14" fillId="0" borderId="0" applyNumberFormat="0" applyBorder="0" applyProtection="0"/>
    <xf numFmtId="0" fontId="14" fillId="0" borderId="0" applyNumberFormat="0" applyBorder="0" applyProtection="0"/>
    <xf numFmtId="0" fontId="14" fillId="0" borderId="0" applyNumberFormat="0" applyBorder="0" applyProtection="0"/>
    <xf numFmtId="0" fontId="14" fillId="0" borderId="0" applyNumberFormat="0" applyBorder="0" applyProtection="0"/>
    <xf numFmtId="0" fontId="14" fillId="0" borderId="0" applyNumberFormat="0" applyBorder="0" applyProtection="0"/>
    <xf numFmtId="0" fontId="6" fillId="0" borderId="0" applyNumberFormat="0" applyBorder="0" applyProtection="0"/>
    <xf numFmtId="0" fontId="15" fillId="8" borderId="1" applyNumberFormat="0" applyProtection="0"/>
    <xf numFmtId="0" fontId="15" fillId="8" borderId="1" applyNumberFormat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6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  <xf numFmtId="0" fontId="4" fillId="0" borderId="0" applyNumberFormat="0" applyBorder="0" applyProtection="0"/>
  </cellStyleXfs>
  <cellXfs count="640">
    <xf numFmtId="0" fontId="0" fillId="0" borderId="0" xfId="0"/>
    <xf numFmtId="0" fontId="16" fillId="0" borderId="0" xfId="0" applyFont="1"/>
    <xf numFmtId="0" fontId="17" fillId="0" borderId="0" xfId="0" applyFont="1"/>
    <xf numFmtId="0" fontId="18" fillId="0" borderId="0" xfId="0" applyFont="1" applyAlignment="1">
      <alignment horizontal="center"/>
    </xf>
    <xf numFmtId="168" fontId="18" fillId="0" borderId="0" xfId="0" applyNumberFormat="1" applyFont="1" applyAlignment="1">
      <alignment horizontal="center"/>
    </xf>
    <xf numFmtId="168" fontId="19" fillId="0" borderId="0" xfId="0" applyNumberFormat="1" applyFont="1" applyAlignment="1">
      <alignment horizontal="center"/>
    </xf>
    <xf numFmtId="0" fontId="18" fillId="0" borderId="0" xfId="0" applyFont="1"/>
    <xf numFmtId="4" fontId="18" fillId="0" borderId="0" xfId="0" applyNumberFormat="1" applyFont="1"/>
    <xf numFmtId="168" fontId="0" fillId="0" borderId="0" xfId="0" applyNumberFormat="1" applyAlignment="1">
      <alignment horizontal="center"/>
    </xf>
    <xf numFmtId="168" fontId="18" fillId="0" borderId="0" xfId="0" applyNumberFormat="1" applyFont="1"/>
    <xf numFmtId="165" fontId="20" fillId="0" borderId="0" xfId="0" applyNumberFormat="1" applyFont="1"/>
    <xf numFmtId="0" fontId="21" fillId="0" borderId="0" xfId="0" applyFont="1"/>
    <xf numFmtId="164" fontId="18" fillId="0" borderId="0" xfId="0" applyNumberFormat="1" applyFont="1"/>
    <xf numFmtId="0" fontId="16" fillId="0" borderId="0" xfId="0" applyFont="1" applyAlignment="1">
      <alignment horizontal="center"/>
    </xf>
    <xf numFmtId="0" fontId="24" fillId="0" borderId="0" xfId="35" applyFont="1" applyAlignment="1" applyProtection="1">
      <alignment horizontal="center" vertical="center" wrapText="1"/>
    </xf>
    <xf numFmtId="0" fontId="25" fillId="0" borderId="0" xfId="35" applyFont="1" applyAlignment="1" applyProtection="1">
      <alignment horizontal="left" wrapText="1"/>
    </xf>
    <xf numFmtId="0" fontId="27" fillId="0" borderId="0" xfId="35" applyFont="1" applyAlignment="1" applyProtection="1">
      <alignment horizontal="center" vertical="center" wrapText="1"/>
    </xf>
    <xf numFmtId="0" fontId="28" fillId="0" borderId="0" xfId="35" applyFont="1" applyAlignment="1" applyProtection="1">
      <alignment horizontal="left" vertical="center" wrapText="1"/>
    </xf>
    <xf numFmtId="0" fontId="29" fillId="0" borderId="0" xfId="35" applyFont="1" applyAlignment="1" applyProtection="1">
      <alignment horizontal="center" vertical="center" wrapText="1"/>
    </xf>
    <xf numFmtId="0" fontId="30" fillId="0" borderId="0" xfId="35" applyFont="1" applyAlignment="1" applyProtection="1">
      <alignment horizontal="center" vertical="center" wrapText="1"/>
    </xf>
    <xf numFmtId="0" fontId="31" fillId="0" borderId="0" xfId="35" applyFont="1" applyAlignment="1" applyProtection="1">
      <alignment horizontal="left" vertical="center" wrapText="1"/>
    </xf>
    <xf numFmtId="0" fontId="32" fillId="0" borderId="0" xfId="35" applyFont="1" applyAlignment="1" applyProtection="1">
      <alignment horizontal="center" vertical="center" wrapText="1"/>
    </xf>
    <xf numFmtId="0" fontId="11" fillId="0" borderId="0" xfId="0" applyFont="1"/>
    <xf numFmtId="4" fontId="33" fillId="0" borderId="0" xfId="0" applyNumberFormat="1" applyFont="1" applyAlignment="1">
      <alignment horizontal="center"/>
    </xf>
    <xf numFmtId="0" fontId="3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26" fillId="0" borderId="0" xfId="0" applyFont="1"/>
    <xf numFmtId="3" fontId="34" fillId="0" borderId="0" xfId="0" applyNumberFormat="1" applyFont="1" applyAlignment="1">
      <alignment horizontal="left" vertical="center" wrapText="1"/>
    </xf>
    <xf numFmtId="0" fontId="0" fillId="11" borderId="0" xfId="0" applyFill="1" applyAlignment="1">
      <alignment horizontal="right"/>
    </xf>
    <xf numFmtId="165" fontId="16" fillId="0" borderId="0" xfId="36" applyNumberFormat="1" applyFont="1" applyAlignment="1">
      <alignment horizontal="center"/>
    </xf>
    <xf numFmtId="0" fontId="16" fillId="0" borderId="0" xfId="0" applyFont="1" applyAlignment="1">
      <alignment horizontal="left"/>
    </xf>
    <xf numFmtId="165" fontId="16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horizontal="center" vertical="center"/>
    </xf>
    <xf numFmtId="0" fontId="18" fillId="0" borderId="0" xfId="30" applyFont="1" applyAlignment="1">
      <alignment horizontal="left" vertical="center" wrapText="1"/>
    </xf>
    <xf numFmtId="0" fontId="18" fillId="0" borderId="0" xfId="30" applyFont="1" applyAlignment="1">
      <alignment horizontal="center" vertical="top"/>
    </xf>
    <xf numFmtId="0" fontId="14" fillId="0" borderId="0" xfId="0" applyFont="1"/>
    <xf numFmtId="0" fontId="36" fillId="0" borderId="0" xfId="0" applyFont="1" applyAlignment="1">
      <alignment horizontal="right"/>
    </xf>
    <xf numFmtId="1" fontId="36" fillId="0" borderId="0" xfId="0" applyNumberFormat="1" applyFont="1" applyAlignment="1">
      <alignment horizontal="center"/>
    </xf>
    <xf numFmtId="166" fontId="36" fillId="0" borderId="0" xfId="0" applyNumberFormat="1" applyFont="1" applyAlignment="1">
      <alignment horizont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22" fillId="0" borderId="0" xfId="0" applyFont="1" applyAlignment="1">
      <alignment horizontal="center" vertical="center" wrapText="1"/>
    </xf>
    <xf numFmtId="0" fontId="14" fillId="13" borderId="0" xfId="30" applyFill="1" applyAlignment="1">
      <alignment horizontal="center" vertical="top"/>
    </xf>
    <xf numFmtId="0" fontId="14" fillId="0" borderId="10" xfId="30" applyBorder="1" applyAlignment="1">
      <alignment horizontal="center" vertical="top"/>
    </xf>
    <xf numFmtId="0" fontId="23" fillId="0" borderId="0" xfId="0" applyFont="1" applyAlignment="1">
      <alignment horizontal="right"/>
    </xf>
    <xf numFmtId="167" fontId="14" fillId="0" borderId="0" xfId="0" applyNumberFormat="1" applyFont="1"/>
    <xf numFmtId="0" fontId="0" fillId="0" borderId="0" xfId="0" applyAlignment="1">
      <alignment horizontal="left"/>
    </xf>
    <xf numFmtId="0" fontId="37" fillId="0" borderId="18" xfId="0" applyFont="1" applyBorder="1"/>
    <xf numFmtId="0" fontId="37" fillId="0" borderId="18" xfId="0" applyFont="1" applyBorder="1" applyAlignment="1">
      <alignment horizontal="left"/>
    </xf>
    <xf numFmtId="0" fontId="38" fillId="0" borderId="0" xfId="0" applyFont="1"/>
    <xf numFmtId="3" fontId="38" fillId="0" borderId="0" xfId="0" applyNumberFormat="1" applyFont="1" applyAlignment="1">
      <alignment horizontal="left" vertical="center" wrapText="1"/>
    </xf>
    <xf numFmtId="0" fontId="20" fillId="0" borderId="0" xfId="0" applyFont="1"/>
    <xf numFmtId="168" fontId="20" fillId="0" borderId="0" xfId="0" applyNumberFormat="1" applyFont="1" applyAlignment="1">
      <alignment horizontal="center"/>
    </xf>
    <xf numFmtId="0" fontId="35" fillId="0" borderId="0" xfId="0" applyFont="1"/>
    <xf numFmtId="0" fontId="44" fillId="0" borderId="0" xfId="0" applyFont="1"/>
    <xf numFmtId="0" fontId="45" fillId="0" borderId="18" xfId="0" applyFont="1" applyBorder="1"/>
    <xf numFmtId="0" fontId="46" fillId="0" borderId="0" xfId="0" applyFont="1" applyAlignment="1">
      <alignment horizontal="left"/>
    </xf>
    <xf numFmtId="0" fontId="40" fillId="0" borderId="0" xfId="0" applyFont="1"/>
    <xf numFmtId="0" fontId="47" fillId="0" borderId="0" xfId="0" applyFont="1" applyAlignment="1">
      <alignment horizontal="left"/>
    </xf>
    <xf numFmtId="0" fontId="37" fillId="0" borderId="0" xfId="0" applyFont="1"/>
    <xf numFmtId="0" fontId="37" fillId="0" borderId="0" xfId="0" applyFont="1" applyAlignment="1">
      <alignment horizontal="center"/>
    </xf>
    <xf numFmtId="0" fontId="47" fillId="0" borderId="0" xfId="0" applyFont="1"/>
    <xf numFmtId="0" fontId="48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49" fontId="37" fillId="0" borderId="0" xfId="0" applyNumberFormat="1" applyFont="1" applyAlignment="1">
      <alignment horizontal="center"/>
    </xf>
    <xf numFmtId="0" fontId="47" fillId="0" borderId="18" xfId="0" applyFont="1" applyBorder="1" applyAlignment="1">
      <alignment horizontal="center"/>
    </xf>
    <xf numFmtId="0" fontId="47" fillId="0" borderId="18" xfId="0" applyFont="1" applyBorder="1"/>
    <xf numFmtId="0" fontId="47" fillId="0" borderId="18" xfId="0" applyFont="1" applyBorder="1" applyAlignment="1">
      <alignment horizontal="left"/>
    </xf>
    <xf numFmtId="49" fontId="47" fillId="0" borderId="18" xfId="0" applyNumberFormat="1" applyFont="1" applyBorder="1" applyAlignment="1">
      <alignment horizontal="center"/>
    </xf>
    <xf numFmtId="0" fontId="44" fillId="0" borderId="18" xfId="0" applyFont="1" applyBorder="1" applyAlignment="1">
      <alignment horizontal="center"/>
    </xf>
    <xf numFmtId="0" fontId="37" fillId="0" borderId="20" xfId="13" applyFont="1" applyBorder="1" applyAlignment="1">
      <alignment vertical="center" wrapText="1"/>
    </xf>
    <xf numFmtId="0" fontId="37" fillId="0" borderId="18" xfId="0" applyFont="1" applyBorder="1" applyAlignment="1">
      <alignment horizontal="center"/>
    </xf>
    <xf numFmtId="164" fontId="37" fillId="0" borderId="18" xfId="13" applyNumberFormat="1" applyFont="1" applyBorder="1" applyAlignment="1">
      <alignment horizontal="center" vertical="center"/>
    </xf>
    <xf numFmtId="0" fontId="44" fillId="0" borderId="18" xfId="0" applyFont="1" applyBorder="1"/>
    <xf numFmtId="164" fontId="45" fillId="0" borderId="18" xfId="0" applyNumberFormat="1" applyFont="1" applyBorder="1" applyAlignment="1">
      <alignment horizontal="center"/>
    </xf>
    <xf numFmtId="0" fontId="48" fillId="0" borderId="0" xfId="0" applyFont="1"/>
    <xf numFmtId="0" fontId="37" fillId="0" borderId="0" xfId="0" applyFont="1" applyAlignment="1">
      <alignment vertical="center"/>
    </xf>
    <xf numFmtId="0" fontId="49" fillId="0" borderId="0" xfId="0" applyFont="1"/>
    <xf numFmtId="0" fontId="49" fillId="0" borderId="0" xfId="0" applyFont="1" applyAlignment="1">
      <alignment horizontal="center"/>
    </xf>
    <xf numFmtId="0" fontId="47" fillId="0" borderId="27" xfId="0" applyFont="1" applyBorder="1" applyAlignment="1">
      <alignment horizontal="center" vertical="center"/>
    </xf>
    <xf numFmtId="0" fontId="47" fillId="0" borderId="27" xfId="0" applyFont="1" applyBorder="1" applyAlignment="1">
      <alignment vertical="center"/>
    </xf>
    <xf numFmtId="0" fontId="47" fillId="0" borderId="28" xfId="0" applyFont="1" applyBorder="1" applyAlignment="1">
      <alignment horizontal="center" vertical="center"/>
    </xf>
    <xf numFmtId="0" fontId="37" fillId="0" borderId="18" xfId="0" applyFont="1" applyBorder="1" applyAlignment="1">
      <alignment horizontal="center" vertical="center"/>
    </xf>
    <xf numFmtId="0" fontId="37" fillId="0" borderId="18" xfId="0" applyFont="1" applyBorder="1" applyAlignment="1">
      <alignment vertical="center"/>
    </xf>
    <xf numFmtId="0" fontId="37" fillId="0" borderId="18" xfId="13" applyFont="1" applyBorder="1" applyAlignment="1">
      <alignment horizontal="center" vertical="center"/>
    </xf>
    <xf numFmtId="173" fontId="37" fillId="0" borderId="27" xfId="13" applyNumberFormat="1" applyFont="1" applyBorder="1" applyAlignment="1">
      <alignment horizontal="center" vertical="center"/>
    </xf>
    <xf numFmtId="49" fontId="37" fillId="0" borderId="18" xfId="0" applyNumberFormat="1" applyFont="1" applyBorder="1" applyAlignment="1">
      <alignment horizontal="center"/>
    </xf>
    <xf numFmtId="0" fontId="37" fillId="0" borderId="18" xfId="32" applyFont="1" applyBorder="1"/>
    <xf numFmtId="0" fontId="37" fillId="0" borderId="25" xfId="13" applyFont="1" applyBorder="1" applyAlignment="1">
      <alignment horizontal="center" vertical="center"/>
    </xf>
    <xf numFmtId="0" fontId="37" fillId="0" borderId="19" xfId="13" applyFont="1" applyBorder="1" applyAlignment="1">
      <alignment horizontal="center" vertical="center"/>
    </xf>
    <xf numFmtId="0" fontId="37" fillId="0" borderId="0" xfId="13" applyFont="1" applyBorder="1" applyAlignment="1">
      <alignment horizontal="center" vertical="center"/>
    </xf>
    <xf numFmtId="0" fontId="37" fillId="0" borderId="19" xfId="0" applyFont="1" applyBorder="1" applyAlignment="1">
      <alignment horizontal="center"/>
    </xf>
    <xf numFmtId="1" fontId="37" fillId="0" borderId="18" xfId="0" applyNumberFormat="1" applyFont="1" applyBorder="1" applyAlignment="1">
      <alignment horizontal="center"/>
    </xf>
    <xf numFmtId="0" fontId="37" fillId="0" borderId="19" xfId="0" applyFont="1" applyBorder="1" applyAlignment="1">
      <alignment vertical="center"/>
    </xf>
    <xf numFmtId="0" fontId="37" fillId="0" borderId="29" xfId="0" applyFont="1" applyBorder="1"/>
    <xf numFmtId="0" fontId="37" fillId="0" borderId="18" xfId="13" applyFont="1" applyBorder="1" applyAlignment="1">
      <alignment vertical="center"/>
    </xf>
    <xf numFmtId="0" fontId="37" fillId="0" borderId="20" xfId="13" applyFont="1" applyBorder="1" applyAlignment="1">
      <alignment horizontal="center" vertical="center"/>
    </xf>
    <xf numFmtId="49" fontId="37" fillId="0" borderId="27" xfId="0" applyNumberFormat="1" applyFont="1" applyBorder="1" applyAlignment="1">
      <alignment horizontal="center"/>
    </xf>
    <xf numFmtId="0" fontId="37" fillId="0" borderId="27" xfId="13" applyFont="1" applyBorder="1" applyAlignment="1">
      <alignment vertical="center"/>
    </xf>
    <xf numFmtId="0" fontId="37" fillId="0" borderId="27" xfId="13" applyFont="1" applyBorder="1" applyAlignment="1">
      <alignment horizontal="center" vertical="center"/>
    </xf>
    <xf numFmtId="0" fontId="47" fillId="0" borderId="19" xfId="0" applyFont="1" applyBorder="1"/>
    <xf numFmtId="0" fontId="47" fillId="0" borderId="25" xfId="13" applyFont="1" applyBorder="1" applyAlignment="1">
      <alignment vertical="center"/>
    </xf>
    <xf numFmtId="0" fontId="47" fillId="0" borderId="25" xfId="13" applyFont="1" applyBorder="1" applyAlignment="1">
      <alignment horizontal="center" vertical="center"/>
    </xf>
    <xf numFmtId="164" fontId="47" fillId="0" borderId="23" xfId="13" applyNumberFormat="1" applyFont="1" applyBorder="1" applyAlignment="1">
      <alignment horizontal="center" vertical="center"/>
    </xf>
    <xf numFmtId="0" fontId="47" fillId="0" borderId="0" xfId="13" applyFont="1" applyBorder="1" applyAlignment="1">
      <alignment vertical="center"/>
    </xf>
    <xf numFmtId="0" fontId="47" fillId="0" borderId="0" xfId="13" applyFont="1" applyBorder="1" applyAlignment="1">
      <alignment horizontal="center" vertical="center"/>
    </xf>
    <xf numFmtId="164" fontId="47" fillId="0" borderId="0" xfId="13" applyNumberFormat="1" applyFont="1" applyBorder="1" applyAlignment="1">
      <alignment horizontal="center" vertical="center"/>
    </xf>
    <xf numFmtId="164" fontId="37" fillId="0" borderId="18" xfId="0" applyNumberFormat="1" applyFont="1" applyBorder="1" applyAlignment="1">
      <alignment horizontal="center"/>
    </xf>
    <xf numFmtId="0" fontId="37" fillId="0" borderId="27" xfId="0" applyFont="1" applyBorder="1" applyAlignment="1">
      <alignment horizontal="center"/>
    </xf>
    <xf numFmtId="0" fontId="40" fillId="0" borderId="18" xfId="0" applyFont="1" applyBorder="1"/>
    <xf numFmtId="164" fontId="47" fillId="0" borderId="18" xfId="0" applyNumberFormat="1" applyFont="1" applyBorder="1" applyAlignment="1">
      <alignment horizontal="center"/>
    </xf>
    <xf numFmtId="0" fontId="47" fillId="0" borderId="0" xfId="0" applyFont="1" applyAlignment="1">
      <alignment vertical="center"/>
    </xf>
    <xf numFmtId="0" fontId="37" fillId="0" borderId="18" xfId="0" applyFont="1" applyBorder="1" applyAlignment="1">
      <alignment vertical="center" wrapText="1"/>
    </xf>
    <xf numFmtId="0" fontId="37" fillId="0" borderId="18" xfId="13" applyFont="1" applyBorder="1" applyAlignment="1">
      <alignment horizontal="center"/>
    </xf>
    <xf numFmtId="0" fontId="47" fillId="0" borderId="18" xfId="13" applyFont="1" applyBorder="1" applyAlignment="1">
      <alignment horizontal="center" vertical="center"/>
    </xf>
    <xf numFmtId="0" fontId="37" fillId="0" borderId="18" xfId="13" applyFont="1" applyBorder="1" applyAlignment="1">
      <alignment vertical="center" wrapText="1"/>
    </xf>
    <xf numFmtId="1" fontId="37" fillId="0" borderId="18" xfId="13" applyNumberFormat="1" applyFont="1" applyBorder="1" applyAlignment="1">
      <alignment horizontal="center" vertical="center"/>
    </xf>
    <xf numFmtId="175" fontId="37" fillId="0" borderId="18" xfId="13" applyNumberFormat="1" applyFont="1" applyBorder="1" applyAlignment="1">
      <alignment horizontal="right" vertical="center"/>
    </xf>
    <xf numFmtId="49" fontId="47" fillId="0" borderId="18" xfId="13" applyNumberFormat="1" applyFont="1" applyBorder="1" applyAlignment="1">
      <alignment horizontal="center" vertical="center"/>
    </xf>
    <xf numFmtId="0" fontId="37" fillId="0" borderId="27" xfId="0" applyFont="1" applyBorder="1" applyAlignment="1">
      <alignment horizontal="center" vertical="center"/>
    </xf>
    <xf numFmtId="49" fontId="47" fillId="0" borderId="27" xfId="13" applyNumberFormat="1" applyFont="1" applyBorder="1" applyAlignment="1">
      <alignment horizontal="center" vertical="center"/>
    </xf>
    <xf numFmtId="0" fontId="37" fillId="0" borderId="27" xfId="13" applyFont="1" applyBorder="1" applyAlignment="1">
      <alignment vertical="center" wrapText="1"/>
    </xf>
    <xf numFmtId="1" fontId="37" fillId="0" borderId="27" xfId="13" applyNumberFormat="1" applyFont="1" applyBorder="1" applyAlignment="1">
      <alignment horizontal="center" vertical="center"/>
    </xf>
    <xf numFmtId="175" fontId="37" fillId="0" borderId="27" xfId="13" applyNumberFormat="1" applyFont="1" applyBorder="1" applyAlignment="1">
      <alignment horizontal="right" vertical="center"/>
    </xf>
    <xf numFmtId="175" fontId="37" fillId="0" borderId="18" xfId="0" applyNumberFormat="1" applyFont="1" applyBorder="1" applyAlignment="1">
      <alignment horizontal="right" vertical="center"/>
    </xf>
    <xf numFmtId="0" fontId="47" fillId="0" borderId="18" xfId="0" applyFont="1" applyBorder="1" applyAlignment="1">
      <alignment vertical="center"/>
    </xf>
    <xf numFmtId="0" fontId="37" fillId="0" borderId="25" xfId="0" applyFont="1" applyBorder="1" applyAlignment="1">
      <alignment vertical="center"/>
    </xf>
    <xf numFmtId="0" fontId="37" fillId="0" borderId="23" xfId="0" applyFont="1" applyBorder="1" applyAlignment="1">
      <alignment vertical="center"/>
    </xf>
    <xf numFmtId="164" fontId="47" fillId="0" borderId="18" xfId="13" applyNumberFormat="1" applyFont="1" applyBorder="1" applyAlignment="1">
      <alignment horizontal="right"/>
    </xf>
    <xf numFmtId="173" fontId="45" fillId="0" borderId="18" xfId="0" applyNumberFormat="1" applyFont="1" applyBorder="1" applyAlignment="1">
      <alignment horizontal="right"/>
    </xf>
    <xf numFmtId="0" fontId="50" fillId="0" borderId="0" xfId="0" applyFont="1" applyAlignment="1">
      <alignment vertical="center"/>
    </xf>
    <xf numFmtId="0" fontId="51" fillId="0" borderId="0" xfId="0" applyFont="1" applyAlignment="1">
      <alignment vertical="center"/>
    </xf>
    <xf numFmtId="0" fontId="51" fillId="0" borderId="0" xfId="0" applyFont="1" applyAlignment="1">
      <alignment horizontal="center" vertical="center"/>
    </xf>
    <xf numFmtId="0" fontId="51" fillId="0" borderId="0" xfId="0" applyFont="1"/>
    <xf numFmtId="0" fontId="51" fillId="0" borderId="0" xfId="0" applyFont="1" applyAlignment="1">
      <alignment horizontal="center"/>
    </xf>
    <xf numFmtId="0" fontId="51" fillId="0" borderId="19" xfId="0" applyFont="1" applyBorder="1" applyAlignment="1">
      <alignment horizontal="center" vertical="center"/>
    </xf>
    <xf numFmtId="0" fontId="51" fillId="0" borderId="19" xfId="0" applyFont="1" applyBorder="1" applyAlignment="1">
      <alignment horizontal="center"/>
    </xf>
    <xf numFmtId="0" fontId="51" fillId="0" borderId="18" xfId="0" applyFont="1" applyBorder="1"/>
    <xf numFmtId="173" fontId="37" fillId="0" borderId="18" xfId="36" applyNumberFormat="1" applyFont="1" applyBorder="1" applyAlignment="1">
      <alignment horizontal="center"/>
    </xf>
    <xf numFmtId="0" fontId="47" fillId="17" borderId="19" xfId="0" applyFont="1" applyFill="1" applyBorder="1" applyAlignment="1">
      <alignment vertical="center"/>
    </xf>
    <xf numFmtId="0" fontId="51" fillId="17" borderId="18" xfId="0" applyFont="1" applyFill="1" applyBorder="1" applyAlignment="1">
      <alignment vertical="center"/>
    </xf>
    <xf numFmtId="173" fontId="47" fillId="17" borderId="23" xfId="0" applyNumberFormat="1" applyFont="1" applyFill="1" applyBorder="1" applyAlignment="1">
      <alignment horizontal="center" vertical="center"/>
    </xf>
    <xf numFmtId="0" fontId="40" fillId="0" borderId="2" xfId="0" applyFont="1" applyBorder="1"/>
    <xf numFmtId="0" fontId="40" fillId="0" borderId="3" xfId="0" applyFont="1" applyBorder="1"/>
    <xf numFmtId="164" fontId="40" fillId="0" borderId="3" xfId="0" applyNumberFormat="1" applyFont="1" applyBorder="1"/>
    <xf numFmtId="0" fontId="40" fillId="0" borderId="5" xfId="0" applyFont="1" applyBorder="1"/>
    <xf numFmtId="164" fontId="40" fillId="0" borderId="0" xfId="0" applyNumberFormat="1" applyFont="1"/>
    <xf numFmtId="0" fontId="54" fillId="0" borderId="2" xfId="0" applyFont="1" applyBorder="1"/>
    <xf numFmtId="165" fontId="40" fillId="0" borderId="4" xfId="0" applyNumberFormat="1" applyFont="1" applyBorder="1" applyAlignment="1">
      <alignment horizontal="right" vertical="center"/>
    </xf>
    <xf numFmtId="0" fontId="40" fillId="14" borderId="2" xfId="0" applyFont="1" applyFill="1" applyBorder="1"/>
    <xf numFmtId="0" fontId="40" fillId="14" borderId="3" xfId="0" applyFont="1" applyFill="1" applyBorder="1"/>
    <xf numFmtId="165" fontId="40" fillId="14" borderId="3" xfId="0" applyNumberFormat="1" applyFont="1" applyFill="1" applyBorder="1" applyAlignment="1">
      <alignment horizontal="right"/>
    </xf>
    <xf numFmtId="0" fontId="55" fillId="0" borderId="2" xfId="0" applyFont="1" applyBorder="1"/>
    <xf numFmtId="165" fontId="40" fillId="0" borderId="3" xfId="0" applyNumberFormat="1" applyFont="1" applyBorder="1" applyAlignment="1">
      <alignment horizontal="right"/>
    </xf>
    <xf numFmtId="0" fontId="54" fillId="0" borderId="26" xfId="0" applyFont="1" applyBorder="1"/>
    <xf numFmtId="0" fontId="43" fillId="0" borderId="25" xfId="0" applyFont="1" applyBorder="1"/>
    <xf numFmtId="164" fontId="43" fillId="0" borderId="25" xfId="0" applyNumberFormat="1" applyFont="1" applyBorder="1"/>
    <xf numFmtId="164" fontId="43" fillId="0" borderId="24" xfId="0" applyNumberFormat="1" applyFont="1" applyBorder="1" applyAlignment="1">
      <alignment horizontal="right" vertical="center"/>
    </xf>
    <xf numFmtId="0" fontId="54" fillId="0" borderId="19" xfId="0" applyFont="1" applyBorder="1"/>
    <xf numFmtId="164" fontId="43" fillId="0" borderId="23" xfId="0" applyNumberFormat="1" applyFont="1" applyBorder="1" applyAlignment="1">
      <alignment horizontal="right" vertical="center"/>
    </xf>
    <xf numFmtId="165" fontId="40" fillId="0" borderId="0" xfId="0" applyNumberFormat="1" applyFont="1"/>
    <xf numFmtId="165" fontId="40" fillId="0" borderId="0" xfId="0" applyNumberFormat="1" applyFont="1" applyAlignment="1">
      <alignment horizontal="center" vertical="center"/>
    </xf>
    <xf numFmtId="0" fontId="56" fillId="0" borderId="9" xfId="0" applyFont="1" applyBorder="1"/>
    <xf numFmtId="0" fontId="56" fillId="0" borderId="10" xfId="0" applyFont="1" applyBorder="1"/>
    <xf numFmtId="169" fontId="56" fillId="0" borderId="4" xfId="0" applyNumberFormat="1" applyFont="1" applyBorder="1"/>
    <xf numFmtId="0" fontId="57" fillId="0" borderId="9" xfId="0" applyFont="1" applyBorder="1"/>
    <xf numFmtId="0" fontId="57" fillId="0" borderId="10" xfId="0" applyFont="1" applyBorder="1"/>
    <xf numFmtId="173" fontId="57" fillId="0" borderId="4" xfId="0" applyNumberFormat="1" applyFont="1" applyBorder="1"/>
    <xf numFmtId="0" fontId="58" fillId="0" borderId="6" xfId="0" applyFont="1" applyBorder="1"/>
    <xf numFmtId="0" fontId="58" fillId="0" borderId="7" xfId="0" applyFont="1" applyBorder="1"/>
    <xf numFmtId="0" fontId="57" fillId="0" borderId="7" xfId="0" applyFont="1" applyBorder="1"/>
    <xf numFmtId="173" fontId="58" fillId="0" borderId="8" xfId="0" applyNumberFormat="1" applyFont="1" applyBorder="1"/>
    <xf numFmtId="0" fontId="59" fillId="0" borderId="6" xfId="0" applyFont="1" applyBorder="1"/>
    <xf numFmtId="0" fontId="59" fillId="0" borderId="7" xfId="0" applyFont="1" applyBorder="1"/>
    <xf numFmtId="165" fontId="59" fillId="0" borderId="8" xfId="0" applyNumberFormat="1" applyFont="1" applyBorder="1"/>
    <xf numFmtId="0" fontId="59" fillId="0" borderId="9" xfId="0" applyFont="1" applyBorder="1"/>
    <xf numFmtId="0" fontId="59" fillId="0" borderId="10" xfId="0" applyFont="1" applyBorder="1"/>
    <xf numFmtId="165" fontId="59" fillId="0" borderId="4" xfId="0" applyNumberFormat="1" applyFont="1" applyBorder="1"/>
    <xf numFmtId="0" fontId="61" fillId="0" borderId="0" xfId="0" applyFont="1"/>
    <xf numFmtId="0" fontId="62" fillId="0" borderId="0" xfId="35" applyFont="1" applyAlignment="1" applyProtection="1">
      <alignment horizontal="center" vertical="center" wrapText="1"/>
    </xf>
    <xf numFmtId="4" fontId="40" fillId="0" borderId="0" xfId="0" applyNumberFormat="1" applyFont="1"/>
    <xf numFmtId="0" fontId="40" fillId="0" borderId="11" xfId="36" applyFont="1" applyBorder="1" applyAlignment="1">
      <alignment horizontal="center" vertical="top"/>
    </xf>
    <xf numFmtId="0" fontId="40" fillId="0" borderId="11" xfId="36" applyFont="1" applyBorder="1" applyAlignment="1">
      <alignment vertical="top" wrapText="1"/>
    </xf>
    <xf numFmtId="49" fontId="40" fillId="0" borderId="11" xfId="36" applyNumberFormat="1" applyFont="1" applyBorder="1" applyAlignment="1">
      <alignment horizontal="center" shrinkToFit="1"/>
    </xf>
    <xf numFmtId="4" fontId="40" fillId="0" borderId="11" xfId="36" applyNumberFormat="1" applyFont="1" applyBorder="1" applyAlignment="1">
      <alignment horizontal="center"/>
    </xf>
    <xf numFmtId="0" fontId="52" fillId="12" borderId="14" xfId="35" applyFont="1" applyFill="1" applyBorder="1" applyAlignment="1" applyProtection="1">
      <alignment horizontal="left" wrapText="1"/>
    </xf>
    <xf numFmtId="0" fontId="59" fillId="0" borderId="0" xfId="35" applyFont="1" applyAlignment="1" applyProtection="1">
      <alignment horizontal="center" vertical="center" wrapText="1"/>
    </xf>
    <xf numFmtId="0" fontId="45" fillId="0" borderId="11" xfId="0" applyFont="1" applyBorder="1"/>
    <xf numFmtId="0" fontId="45" fillId="0" borderId="9" xfId="0" applyFont="1" applyBorder="1" applyAlignment="1">
      <alignment vertical="top" wrapText="1"/>
    </xf>
    <xf numFmtId="0" fontId="45" fillId="0" borderId="4" xfId="0" applyFont="1" applyBorder="1" applyAlignment="1">
      <alignment vertical="top" wrapText="1"/>
    </xf>
    <xf numFmtId="0" fontId="52" fillId="0" borderId="0" xfId="0" applyFont="1"/>
    <xf numFmtId="0" fontId="63" fillId="0" borderId="0" xfId="0" applyFont="1" applyAlignment="1">
      <alignment horizontal="center"/>
    </xf>
    <xf numFmtId="3" fontId="64" fillId="0" borderId="0" xfId="0" applyNumberFormat="1" applyFont="1"/>
    <xf numFmtId="165" fontId="40" fillId="0" borderId="0" xfId="0" applyNumberFormat="1" applyFont="1" applyAlignment="1">
      <alignment horizontal="center"/>
    </xf>
    <xf numFmtId="170" fontId="61" fillId="0" borderId="18" xfId="0" applyNumberFormat="1" applyFont="1" applyBorder="1"/>
    <xf numFmtId="0" fontId="40" fillId="0" borderId="0" xfId="0" applyFont="1" applyAlignment="1">
      <alignment horizontal="left" indent="1"/>
    </xf>
    <xf numFmtId="0" fontId="40" fillId="0" borderId="0" xfId="0" applyFont="1" applyAlignment="1">
      <alignment wrapText="1"/>
    </xf>
    <xf numFmtId="0" fontId="40" fillId="0" borderId="0" xfId="0" applyFont="1" applyAlignment="1">
      <alignment horizontal="center"/>
    </xf>
    <xf numFmtId="1" fontId="40" fillId="0" borderId="0" xfId="0" applyNumberFormat="1" applyFont="1" applyAlignment="1">
      <alignment horizontal="center"/>
    </xf>
    <xf numFmtId="4" fontId="40" fillId="0" borderId="0" xfId="0" applyNumberFormat="1" applyFont="1" applyAlignment="1">
      <alignment horizontal="right"/>
    </xf>
    <xf numFmtId="0" fontId="69" fillId="0" borderId="0" xfId="35" applyFont="1" applyAlignment="1" applyProtection="1">
      <alignment horizontal="left" vertical="center" wrapText="1"/>
    </xf>
    <xf numFmtId="0" fontId="70" fillId="0" borderId="0" xfId="35" applyFont="1" applyAlignment="1" applyProtection="1">
      <alignment horizontal="center" vertical="center" wrapText="1"/>
    </xf>
    <xf numFmtId="0" fontId="45" fillId="0" borderId="0" xfId="35" applyFont="1" applyAlignment="1" applyProtection="1">
      <alignment horizontal="center" vertical="center" wrapText="1"/>
    </xf>
    <xf numFmtId="0" fontId="71" fillId="0" borderId="0" xfId="35" applyFont="1" applyAlignment="1" applyProtection="1">
      <alignment horizontal="left" vertical="center" wrapText="1"/>
    </xf>
    <xf numFmtId="0" fontId="72" fillId="0" borderId="0" xfId="35" applyFont="1" applyAlignment="1" applyProtection="1">
      <alignment horizontal="center" vertical="center" wrapText="1"/>
    </xf>
    <xf numFmtId="0" fontId="52" fillId="0" borderId="11" xfId="0" applyFont="1" applyBorder="1"/>
    <xf numFmtId="4" fontId="44" fillId="0" borderId="9" xfId="0" applyNumberFormat="1" applyFont="1" applyBorder="1" applyAlignment="1">
      <alignment horizontal="right"/>
    </xf>
    <xf numFmtId="4" fontId="73" fillId="0" borderId="0" xfId="0" applyNumberFormat="1" applyFont="1" applyAlignment="1">
      <alignment horizontal="center"/>
    </xf>
    <xf numFmtId="0" fontId="41" fillId="0" borderId="0" xfId="0" applyFont="1"/>
    <xf numFmtId="0" fontId="40" fillId="0" borderId="0" xfId="0" applyFont="1" applyAlignment="1">
      <alignment horizontal="right"/>
    </xf>
    <xf numFmtId="3" fontId="44" fillId="0" borderId="9" xfId="0" applyNumberFormat="1" applyFont="1" applyBorder="1" applyAlignment="1">
      <alignment horizontal="right"/>
    </xf>
    <xf numFmtId="0" fontId="44" fillId="0" borderId="6" xfId="0" applyFont="1" applyBorder="1" applyAlignment="1">
      <alignment horizontal="right"/>
    </xf>
    <xf numFmtId="0" fontId="41" fillId="0" borderId="0" xfId="0" applyFont="1" applyAlignment="1">
      <alignment horizontal="right"/>
    </xf>
    <xf numFmtId="3" fontId="44" fillId="0" borderId="9" xfId="0" applyNumberFormat="1" applyFont="1" applyBorder="1"/>
    <xf numFmtId="0" fontId="66" fillId="0" borderId="9" xfId="0" applyFont="1" applyBorder="1" applyAlignment="1">
      <alignment horizontal="right" vertical="center" wrapText="1"/>
    </xf>
    <xf numFmtId="0" fontId="63" fillId="0" borderId="0" xfId="0" applyFont="1"/>
    <xf numFmtId="0" fontId="66" fillId="0" borderId="9" xfId="0" applyFont="1" applyBorder="1"/>
    <xf numFmtId="0" fontId="40" fillId="11" borderId="0" xfId="0" applyFont="1" applyFill="1" applyAlignment="1">
      <alignment horizontal="right"/>
    </xf>
    <xf numFmtId="0" fontId="75" fillId="0" borderId="0" xfId="35" applyFont="1" applyAlignment="1">
      <alignment horizontal="center" vertical="center" wrapText="1"/>
    </xf>
    <xf numFmtId="0" fontId="76" fillId="0" borderId="0" xfId="35" applyFont="1" applyAlignment="1">
      <alignment horizontal="left" vertical="center" wrapText="1"/>
    </xf>
    <xf numFmtId="0" fontId="77" fillId="0" borderId="0" xfId="35" applyFont="1" applyAlignment="1">
      <alignment horizontal="center" vertical="center" wrapText="1"/>
    </xf>
    <xf numFmtId="4" fontId="78" fillId="0" borderId="0" xfId="0" applyNumberFormat="1" applyFont="1" applyAlignment="1">
      <alignment horizontal="center"/>
    </xf>
    <xf numFmtId="0" fontId="51" fillId="0" borderId="0" xfId="0" applyFont="1" applyAlignment="1">
      <alignment horizontal="right"/>
    </xf>
    <xf numFmtId="0" fontId="74" fillId="0" borderId="0" xfId="0" applyFont="1"/>
    <xf numFmtId="0" fontId="80" fillId="0" borderId="11" xfId="0" applyFont="1" applyBorder="1" applyAlignment="1">
      <alignment horizontal="left" vertical="center"/>
    </xf>
    <xf numFmtId="0" fontId="80" fillId="0" borderId="11" xfId="0" applyFont="1" applyBorder="1" applyAlignment="1">
      <alignment horizontal="center" vertical="center"/>
    </xf>
    <xf numFmtId="171" fontId="44" fillId="0" borderId="9" xfId="0" applyNumberFormat="1" applyFont="1" applyBorder="1" applyAlignment="1">
      <alignment horizontal="right"/>
    </xf>
    <xf numFmtId="0" fontId="81" fillId="0" borderId="9" xfId="0" applyFont="1" applyBorder="1" applyAlignment="1">
      <alignment horizontal="right" vertical="center"/>
    </xf>
    <xf numFmtId="4" fontId="81" fillId="0" borderId="9" xfId="0" applyNumberFormat="1" applyFont="1" applyBorder="1" applyAlignment="1">
      <alignment horizontal="right" vertical="center"/>
    </xf>
    <xf numFmtId="0" fontId="40" fillId="0" borderId="0" xfId="0" applyFont="1" applyAlignment="1">
      <alignment horizontal="left"/>
    </xf>
    <xf numFmtId="0" fontId="59" fillId="0" borderId="0" xfId="0" applyFont="1" applyAlignment="1">
      <alignment vertical="top"/>
    </xf>
    <xf numFmtId="0" fontId="57" fillId="0" borderId="0" xfId="0" applyFont="1" applyAlignment="1">
      <alignment vertical="center"/>
    </xf>
    <xf numFmtId="0" fontId="54" fillId="0" borderId="11" xfId="0" applyFont="1" applyBorder="1" applyAlignment="1">
      <alignment horizontal="center"/>
    </xf>
    <xf numFmtId="0" fontId="54" fillId="0" borderId="11" xfId="0" applyFont="1" applyBorder="1" applyAlignment="1">
      <alignment horizontal="right"/>
    </xf>
    <xf numFmtId="0" fontId="54" fillId="0" borderId="11" xfId="0" applyFont="1" applyBorder="1" applyAlignment="1">
      <alignment wrapText="1"/>
    </xf>
    <xf numFmtId="2" fontId="54" fillId="0" borderId="11" xfId="0" applyNumberFormat="1" applyFont="1" applyBorder="1" applyAlignment="1">
      <alignment horizontal="center"/>
    </xf>
    <xf numFmtId="172" fontId="54" fillId="0" borderId="11" xfId="0" applyNumberFormat="1" applyFont="1" applyBorder="1" applyAlignment="1">
      <alignment horizontal="center"/>
    </xf>
    <xf numFmtId="172" fontId="54" fillId="0" borderId="12" xfId="0" applyNumberFormat="1" applyFont="1" applyBorder="1" applyAlignment="1">
      <alignment horizontal="center"/>
    </xf>
    <xf numFmtId="0" fontId="54" fillId="10" borderId="10" xfId="0" applyFont="1" applyFill="1" applyBorder="1" applyAlignment="1">
      <alignment horizontal="left"/>
    </xf>
    <xf numFmtId="0" fontId="84" fillId="10" borderId="10" xfId="0" applyFont="1" applyFill="1" applyBorder="1" applyAlignment="1">
      <alignment horizontal="right"/>
    </xf>
    <xf numFmtId="0" fontId="84" fillId="10" borderId="10" xfId="0" applyFont="1" applyFill="1" applyBorder="1" applyAlignment="1">
      <alignment wrapText="1"/>
    </xf>
    <xf numFmtId="0" fontId="84" fillId="10" borderId="10" xfId="0" applyFont="1" applyFill="1" applyBorder="1" applyAlignment="1">
      <alignment horizontal="center"/>
    </xf>
    <xf numFmtId="164" fontId="84" fillId="10" borderId="10" xfId="0" applyNumberFormat="1" applyFont="1" applyFill="1" applyBorder="1" applyAlignment="1">
      <alignment horizontal="center"/>
    </xf>
    <xf numFmtId="164" fontId="84" fillId="10" borderId="11" xfId="0" applyNumberFormat="1" applyFont="1" applyFill="1" applyBorder="1" applyAlignment="1">
      <alignment horizontal="center"/>
    </xf>
    <xf numFmtId="49" fontId="40" fillId="0" borderId="11" xfId="36" applyNumberFormat="1" applyFont="1" applyBorder="1" applyAlignment="1">
      <alignment horizontal="right" vertical="top"/>
    </xf>
    <xf numFmtId="49" fontId="54" fillId="10" borderId="9" xfId="36" applyNumberFormat="1" applyFont="1" applyFill="1" applyBorder="1" applyAlignment="1">
      <alignment horizontal="left" vertical="center"/>
    </xf>
    <xf numFmtId="49" fontId="54" fillId="10" borderId="10" xfId="36" applyNumberFormat="1" applyFont="1" applyFill="1" applyBorder="1" applyAlignment="1">
      <alignment horizontal="right"/>
    </xf>
    <xf numFmtId="0" fontId="54" fillId="10" borderId="10" xfId="36" applyFont="1" applyFill="1" applyBorder="1"/>
    <xf numFmtId="0" fontId="54" fillId="10" borderId="10" xfId="36" applyFont="1" applyFill="1" applyBorder="1" applyAlignment="1">
      <alignment horizontal="center"/>
    </xf>
    <xf numFmtId="165" fontId="54" fillId="10" borderId="10" xfId="36" applyNumberFormat="1" applyFont="1" applyFill="1" applyBorder="1" applyAlignment="1">
      <alignment horizontal="center"/>
    </xf>
    <xf numFmtId="174" fontId="40" fillId="0" borderId="11" xfId="36" applyNumberFormat="1" applyFont="1" applyBorder="1" applyAlignment="1">
      <alignment horizontal="center"/>
    </xf>
    <xf numFmtId="0" fontId="80" fillId="0" borderId="11" xfId="36" applyFont="1" applyBorder="1" applyAlignment="1">
      <alignment horizontal="center"/>
    </xf>
    <xf numFmtId="49" fontId="80" fillId="0" borderId="11" xfId="36" applyNumberFormat="1" applyFont="1" applyBorder="1" applyAlignment="1">
      <alignment horizontal="right"/>
    </xf>
    <xf numFmtId="49" fontId="80" fillId="11" borderId="11" xfId="36" applyNumberFormat="1" applyFont="1" applyFill="1" applyBorder="1" applyAlignment="1">
      <alignment wrapText="1"/>
    </xf>
    <xf numFmtId="49" fontId="80" fillId="11" borderId="11" xfId="36" applyNumberFormat="1" applyFont="1" applyFill="1" applyBorder="1" applyAlignment="1">
      <alignment horizontal="center" wrapText="1"/>
    </xf>
    <xf numFmtId="4" fontId="80" fillId="11" borderId="11" xfId="36" applyNumberFormat="1" applyFont="1" applyFill="1" applyBorder="1" applyAlignment="1">
      <alignment horizontal="center" wrapText="1"/>
    </xf>
    <xf numFmtId="0" fontId="80" fillId="0" borderId="0" xfId="0" applyFont="1"/>
    <xf numFmtId="0" fontId="42" fillId="0" borderId="0" xfId="0" applyFont="1"/>
    <xf numFmtId="0" fontId="44" fillId="0" borderId="11" xfId="36" applyFont="1" applyBorder="1" applyAlignment="1">
      <alignment vertical="top" wrapText="1"/>
    </xf>
    <xf numFmtId="49" fontId="80" fillId="11" borderId="11" xfId="36" applyNumberFormat="1" applyFont="1" applyFill="1" applyBorder="1" applyAlignment="1">
      <alignment vertical="top" wrapText="1"/>
    </xf>
    <xf numFmtId="0" fontId="57" fillId="0" borderId="0" xfId="0" applyFont="1" applyAlignment="1">
      <alignment horizontal="right" vertical="center"/>
    </xf>
    <xf numFmtId="0" fontId="57" fillId="0" borderId="0" xfId="0" applyFont="1" applyAlignment="1">
      <alignment horizontal="center" vertical="center"/>
    </xf>
    <xf numFmtId="4" fontId="57" fillId="0" borderId="0" xfId="0" applyNumberFormat="1" applyFont="1" applyAlignment="1">
      <alignment vertical="center"/>
    </xf>
    <xf numFmtId="165" fontId="54" fillId="0" borderId="16" xfId="0" applyNumberFormat="1" applyFont="1" applyBorder="1" applyAlignment="1">
      <alignment horizontal="center"/>
    </xf>
    <xf numFmtId="0" fontId="54" fillId="0" borderId="0" xfId="0" applyFont="1"/>
    <xf numFmtId="0" fontId="41" fillId="0" borderId="11" xfId="36" applyFont="1" applyBorder="1" applyAlignment="1">
      <alignment vertical="top" wrapText="1"/>
    </xf>
    <xf numFmtId="49" fontId="54" fillId="10" borderId="18" xfId="36" applyNumberFormat="1" applyFont="1" applyFill="1" applyBorder="1" applyAlignment="1">
      <alignment horizontal="left" vertical="center"/>
    </xf>
    <xf numFmtId="49" fontId="54" fillId="10" borderId="18" xfId="36" applyNumberFormat="1" applyFont="1" applyFill="1" applyBorder="1" applyAlignment="1">
      <alignment horizontal="right"/>
    </xf>
    <xf numFmtId="0" fontId="54" fillId="10" borderId="18" xfId="36" applyFont="1" applyFill="1" applyBorder="1"/>
    <xf numFmtId="0" fontId="54" fillId="10" borderId="18" xfId="36" applyFont="1" applyFill="1" applyBorder="1" applyAlignment="1">
      <alignment horizontal="center"/>
    </xf>
    <xf numFmtId="0" fontId="51" fillId="0" borderId="18" xfId="0" applyFont="1" applyBorder="1" applyAlignment="1">
      <alignment horizontal="center" vertical="center"/>
    </xf>
    <xf numFmtId="49" fontId="74" fillId="0" borderId="18" xfId="13" applyNumberFormat="1" applyFont="1" applyBorder="1" applyAlignment="1">
      <alignment horizontal="center" vertical="center"/>
    </xf>
    <xf numFmtId="0" fontId="41" fillId="0" borderId="18" xfId="0" applyFont="1" applyBorder="1" applyAlignment="1">
      <alignment vertical="top" wrapText="1"/>
    </xf>
    <xf numFmtId="0" fontId="41" fillId="0" borderId="18" xfId="0" applyFont="1" applyBorder="1" applyAlignment="1">
      <alignment horizontal="center" wrapText="1"/>
    </xf>
    <xf numFmtId="0" fontId="53" fillId="0" borderId="0" xfId="0" applyFont="1" applyAlignment="1">
      <alignment vertical="center" wrapText="1"/>
    </xf>
    <xf numFmtId="0" fontId="54" fillId="0" borderId="0" xfId="0" applyFont="1" applyAlignment="1">
      <alignment horizontal="center" vertical="center"/>
    </xf>
    <xf numFmtId="0" fontId="54" fillId="0" borderId="0" xfId="0" applyFont="1" applyAlignment="1">
      <alignment horizontal="center"/>
    </xf>
    <xf numFmtId="0" fontId="40" fillId="0" borderId="11" xfId="0" applyFont="1" applyBorder="1" applyAlignment="1">
      <alignment horizontal="left" vertical="center"/>
    </xf>
    <xf numFmtId="0" fontId="54" fillId="0" borderId="11" xfId="0" applyFont="1" applyBorder="1" applyAlignment="1">
      <alignment horizontal="center" vertical="center"/>
    </xf>
    <xf numFmtId="0" fontId="40" fillId="0" borderId="11" xfId="0" applyFont="1" applyBorder="1" applyAlignment="1">
      <alignment horizontal="center"/>
    </xf>
    <xf numFmtId="0" fontId="86" fillId="0" borderId="11" xfId="0" applyFont="1" applyBorder="1" applyAlignment="1">
      <alignment horizontal="right" vertical="center" wrapText="1"/>
    </xf>
    <xf numFmtId="0" fontId="86" fillId="0" borderId="11" xfId="0" applyFont="1" applyBorder="1" applyAlignment="1">
      <alignment horizontal="center" vertical="center"/>
    </xf>
    <xf numFmtId="0" fontId="40" fillId="0" borderId="11" xfId="0" applyFont="1" applyBorder="1" applyAlignment="1">
      <alignment horizontal="center" vertical="center"/>
    </xf>
    <xf numFmtId="0" fontId="40" fillId="0" borderId="11" xfId="0" applyFont="1" applyBorder="1" applyAlignment="1">
      <alignment horizontal="left" vertical="center" wrapText="1"/>
    </xf>
    <xf numFmtId="1" fontId="54" fillId="0" borderId="11" xfId="0" applyNumberFormat="1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1" fontId="86" fillId="0" borderId="11" xfId="0" applyNumberFormat="1" applyFont="1" applyBorder="1" applyAlignment="1">
      <alignment horizontal="center" vertical="center"/>
    </xf>
    <xf numFmtId="0" fontId="54" fillId="0" borderId="0" xfId="0" applyFont="1" applyAlignment="1">
      <alignment horizontal="left"/>
    </xf>
    <xf numFmtId="9" fontId="54" fillId="0" borderId="0" xfId="0" applyNumberFormat="1" applyFont="1" applyAlignment="1">
      <alignment horizontal="left"/>
    </xf>
    <xf numFmtId="0" fontId="86" fillId="0" borderId="12" xfId="0" applyFont="1" applyBorder="1" applyAlignment="1">
      <alignment horizontal="right" vertical="center" wrapText="1"/>
    </xf>
    <xf numFmtId="0" fontId="40" fillId="0" borderId="12" xfId="0" applyFont="1" applyBorder="1" applyAlignment="1">
      <alignment horizontal="center"/>
    </xf>
    <xf numFmtId="0" fontId="86" fillId="0" borderId="12" xfId="0" applyFont="1" applyBorder="1" applyAlignment="1">
      <alignment horizontal="center" vertical="center"/>
    </xf>
    <xf numFmtId="0" fontId="40" fillId="0" borderId="11" xfId="0" applyFont="1" applyBorder="1" applyAlignment="1">
      <alignment horizontal="left"/>
    </xf>
    <xf numFmtId="0" fontId="41" fillId="0" borderId="0" xfId="0" applyFont="1" applyAlignment="1">
      <alignment horizontal="center" vertical="center" wrapText="1"/>
    </xf>
    <xf numFmtId="0" fontId="52" fillId="9" borderId="0" xfId="0" applyFont="1" applyFill="1" applyAlignment="1">
      <alignment vertical="center"/>
    </xf>
    <xf numFmtId="0" fontId="54" fillId="9" borderId="0" xfId="0" applyFont="1" applyFill="1" applyAlignment="1">
      <alignment vertical="center"/>
    </xf>
    <xf numFmtId="0" fontId="40" fillId="10" borderId="0" xfId="0" applyFont="1" applyFill="1" applyAlignment="1">
      <alignment horizontal="center" vertical="center" wrapText="1"/>
    </xf>
    <xf numFmtId="0" fontId="40" fillId="10" borderId="0" xfId="0" applyFont="1" applyFill="1"/>
    <xf numFmtId="0" fontId="40" fillId="10" borderId="0" xfId="0" applyFont="1" applyFill="1" applyAlignment="1">
      <alignment horizontal="center"/>
    </xf>
    <xf numFmtId="0" fontId="54" fillId="0" borderId="0" xfId="0" applyFont="1" applyAlignment="1">
      <alignment horizontal="left" vertical="center"/>
    </xf>
    <xf numFmtId="0" fontId="41" fillId="0" borderId="11" xfId="0" applyFont="1" applyBorder="1" applyAlignment="1">
      <alignment horizontal="center" vertical="center" wrapText="1"/>
    </xf>
    <xf numFmtId="0" fontId="54" fillId="0" borderId="0" xfId="0" applyFont="1" applyAlignment="1">
      <alignment horizontal="right"/>
    </xf>
    <xf numFmtId="0" fontId="52" fillId="0" borderId="11" xfId="0" applyFont="1" applyBorder="1" applyAlignment="1">
      <alignment horizontal="center"/>
    </xf>
    <xf numFmtId="7" fontId="44" fillId="0" borderId="18" xfId="0" applyNumberFormat="1" applyFont="1" applyBorder="1"/>
    <xf numFmtId="173" fontId="44" fillId="0" borderId="18" xfId="0" applyNumberFormat="1" applyFont="1" applyBorder="1" applyAlignment="1">
      <alignment horizontal="center" vertical="center"/>
    </xf>
    <xf numFmtId="4" fontId="51" fillId="0" borderId="18" xfId="0" applyNumberFormat="1" applyFont="1" applyBorder="1"/>
    <xf numFmtId="0" fontId="87" fillId="0" borderId="11" xfId="0" applyFont="1" applyBorder="1" applyAlignment="1">
      <alignment horizontal="left" vertical="center"/>
    </xf>
    <xf numFmtId="0" fontId="87" fillId="0" borderId="11" xfId="0" applyFont="1" applyBorder="1" applyAlignment="1">
      <alignment horizontal="center" vertical="center"/>
    </xf>
    <xf numFmtId="0" fontId="37" fillId="0" borderId="9" xfId="0" applyFont="1" applyBorder="1" applyAlignment="1">
      <alignment horizontal="right" vertical="center"/>
    </xf>
    <xf numFmtId="0" fontId="90" fillId="0" borderId="0" xfId="0" applyFont="1"/>
    <xf numFmtId="0" fontId="43" fillId="14" borderId="2" xfId="0" applyFont="1" applyFill="1" applyBorder="1"/>
    <xf numFmtId="165" fontId="43" fillId="14" borderId="3" xfId="0" applyNumberFormat="1" applyFont="1" applyFill="1" applyBorder="1" applyAlignment="1">
      <alignment horizontal="right"/>
    </xf>
    <xf numFmtId="165" fontId="23" fillId="10" borderId="10" xfId="36" applyNumberFormat="1" applyFont="1" applyFill="1" applyBorder="1" applyAlignment="1">
      <alignment horizontal="center"/>
    </xf>
    <xf numFmtId="0" fontId="89" fillId="0" borderId="0" xfId="0" applyFont="1" applyAlignment="1">
      <alignment vertical="center"/>
    </xf>
    <xf numFmtId="165" fontId="23" fillId="0" borderId="18" xfId="0" applyNumberFormat="1" applyFont="1" applyBorder="1" applyAlignment="1">
      <alignment horizontal="center"/>
    </xf>
    <xf numFmtId="176" fontId="40" fillId="0" borderId="0" xfId="0" applyNumberFormat="1" applyFont="1"/>
    <xf numFmtId="165" fontId="54" fillId="0" borderId="0" xfId="0" applyNumberFormat="1" applyFont="1" applyFill="1"/>
    <xf numFmtId="0" fontId="16" fillId="0" borderId="0" xfId="0" applyFont="1" applyFill="1"/>
    <xf numFmtId="170" fontId="62" fillId="0" borderId="23" xfId="0" applyNumberFormat="1" applyFont="1" applyBorder="1"/>
    <xf numFmtId="0" fontId="91" fillId="0" borderId="0" xfId="35" applyFont="1" applyAlignment="1" applyProtection="1">
      <alignment horizontal="center" vertical="center" wrapText="1"/>
    </xf>
    <xf numFmtId="0" fontId="40" fillId="0" borderId="0" xfId="0" applyFont="1"/>
    <xf numFmtId="0" fontId="0" fillId="0" borderId="0" xfId="0"/>
    <xf numFmtId="49" fontId="40" fillId="0" borderId="11" xfId="36" applyNumberFormat="1" applyFont="1" applyBorder="1" applyAlignment="1">
      <alignment horizontal="left" vertical="top"/>
    </xf>
    <xf numFmtId="0" fontId="45" fillId="0" borderId="0" xfId="0" applyFont="1" applyBorder="1"/>
    <xf numFmtId="0" fontId="45" fillId="0" borderId="0" xfId="0" applyFont="1" applyBorder="1" applyAlignment="1">
      <alignment horizontal="left" vertical="top"/>
    </xf>
    <xf numFmtId="0" fontId="45" fillId="0" borderId="0" xfId="0" applyFont="1" applyBorder="1" applyAlignment="1">
      <alignment vertical="top" wrapText="1"/>
    </xf>
    <xf numFmtId="0" fontId="92" fillId="0" borderId="19" xfId="35" applyFont="1" applyBorder="1" applyAlignment="1" applyProtection="1">
      <alignment horizontal="left" wrapText="1"/>
    </xf>
    <xf numFmtId="0" fontId="25" fillId="0" borderId="25" xfId="35" applyFont="1" applyBorder="1" applyAlignment="1" applyProtection="1">
      <alignment horizontal="left" wrapText="1"/>
    </xf>
    <xf numFmtId="0" fontId="41" fillId="0" borderId="18" xfId="0" applyFont="1" applyBorder="1" applyAlignment="1">
      <alignment horizontal="center" vertical="center"/>
    </xf>
    <xf numFmtId="173" fontId="40" fillId="0" borderId="0" xfId="0" applyNumberFormat="1" applyFont="1" applyAlignment="1">
      <alignment horizontal="center"/>
    </xf>
    <xf numFmtId="0" fontId="45" fillId="0" borderId="11" xfId="0" applyFont="1" applyBorder="1" applyAlignment="1">
      <alignment horizontal="center" vertical="top" wrapText="1"/>
    </xf>
    <xf numFmtId="0" fontId="45" fillId="0" borderId="0" xfId="0" applyFont="1" applyBorder="1" applyAlignment="1">
      <alignment horizontal="center" vertical="top" wrapText="1"/>
    </xf>
    <xf numFmtId="4" fontId="63" fillId="0" borderId="0" xfId="0" applyNumberFormat="1" applyFont="1" applyAlignment="1">
      <alignment horizontal="center"/>
    </xf>
    <xf numFmtId="0" fontId="44" fillId="0" borderId="18" xfId="0" applyFont="1" applyBorder="1" applyAlignment="1">
      <alignment horizontal="center" vertical="center" wrapText="1"/>
    </xf>
    <xf numFmtId="0" fontId="66" fillId="0" borderId="18" xfId="0" applyFont="1" applyBorder="1" applyAlignment="1">
      <alignment horizontal="center"/>
    </xf>
    <xf numFmtId="0" fontId="44" fillId="0" borderId="0" xfId="0" applyFont="1" applyBorder="1" applyAlignment="1">
      <alignment horizontal="left" vertical="top"/>
    </xf>
    <xf numFmtId="4" fontId="44" fillId="0" borderId="0" xfId="0" applyNumberFormat="1" applyFont="1" applyBorder="1" applyAlignment="1">
      <alignment horizontal="right"/>
    </xf>
    <xf numFmtId="4" fontId="73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1" fillId="0" borderId="0" xfId="0" applyFont="1" applyFill="1"/>
    <xf numFmtId="0" fontId="34" fillId="0" borderId="0" xfId="0" applyFont="1" applyFill="1"/>
    <xf numFmtId="0" fontId="41" fillId="0" borderId="11" xfId="0" applyFont="1" applyBorder="1" applyAlignment="1">
      <alignment horizontal="center"/>
    </xf>
    <xf numFmtId="0" fontId="66" fillId="0" borderId="11" xfId="0" applyFont="1" applyBorder="1" applyAlignment="1">
      <alignment horizontal="center" vertical="center"/>
    </xf>
    <xf numFmtId="177" fontId="64" fillId="0" borderId="0" xfId="0" applyNumberFormat="1" applyFont="1"/>
    <xf numFmtId="177" fontId="44" fillId="0" borderId="18" xfId="0" applyNumberFormat="1" applyFont="1" applyBorder="1" applyAlignment="1">
      <alignment horizontal="right"/>
    </xf>
    <xf numFmtId="177" fontId="44" fillId="0" borderId="18" xfId="0" applyNumberFormat="1" applyFont="1" applyBorder="1"/>
    <xf numFmtId="177" fontId="52" fillId="12" borderId="14" xfId="35" applyNumberFormat="1" applyFont="1" applyFill="1" applyBorder="1" applyAlignment="1" applyProtection="1">
      <alignment horizontal="left" wrapText="1"/>
    </xf>
    <xf numFmtId="177" fontId="66" fillId="0" borderId="18" xfId="0" applyNumberFormat="1" applyFont="1" applyBorder="1" applyAlignment="1">
      <alignment horizontal="center" vertical="center" wrapText="1"/>
    </xf>
    <xf numFmtId="177" fontId="66" fillId="0" borderId="18" xfId="0" applyNumberFormat="1" applyFont="1" applyBorder="1" applyAlignment="1">
      <alignment horizontal="center"/>
    </xf>
    <xf numFmtId="0" fontId="66" fillId="0" borderId="11" xfId="0" applyFont="1" applyBorder="1" applyAlignment="1">
      <alignment horizontal="center"/>
    </xf>
    <xf numFmtId="0" fontId="41" fillId="0" borderId="11" xfId="0" applyFont="1" applyBorder="1" applyAlignment="1">
      <alignment horizontal="center" wrapText="1"/>
    </xf>
    <xf numFmtId="0" fontId="42" fillId="0" borderId="11" xfId="0" applyFont="1" applyBorder="1" applyAlignment="1">
      <alignment horizontal="center"/>
    </xf>
    <xf numFmtId="0" fontId="51" fillId="0" borderId="11" xfId="0" applyFont="1" applyBorder="1" applyAlignment="1">
      <alignment horizontal="center"/>
    </xf>
    <xf numFmtId="0" fontId="42" fillId="0" borderId="11" xfId="0" applyFont="1" applyBorder="1" applyAlignment="1">
      <alignment horizontal="center" wrapText="1"/>
    </xf>
    <xf numFmtId="0" fontId="41" fillId="0" borderId="11" xfId="0" applyFont="1" applyBorder="1" applyAlignment="1">
      <alignment horizontal="center" vertical="top" wrapText="1"/>
    </xf>
    <xf numFmtId="0" fontId="44" fillId="0" borderId="11" xfId="0" applyFont="1" applyBorder="1" applyAlignment="1">
      <alignment horizontal="center" vertical="center" wrapText="1"/>
    </xf>
    <xf numFmtId="0" fontId="44" fillId="0" borderId="16" xfId="0" applyFont="1" applyBorder="1" applyAlignment="1">
      <alignment horizontal="center" vertical="center" wrapText="1"/>
    </xf>
    <xf numFmtId="0" fontId="44" fillId="0" borderId="11" xfId="0" applyFont="1" applyBorder="1" applyAlignment="1">
      <alignment horizontal="center"/>
    </xf>
    <xf numFmtId="0" fontId="81" fillId="0" borderId="11" xfId="0" applyFont="1" applyBorder="1" applyAlignment="1">
      <alignment horizontal="center"/>
    </xf>
    <xf numFmtId="0" fontId="37" fillId="0" borderId="11" xfId="0" applyFont="1" applyBorder="1" applyAlignment="1">
      <alignment horizontal="center"/>
    </xf>
    <xf numFmtId="4" fontId="73" fillId="0" borderId="0" xfId="0" applyNumberFormat="1" applyFont="1" applyBorder="1" applyAlignment="1">
      <alignment horizontal="center"/>
    </xf>
    <xf numFmtId="0" fontId="40" fillId="0" borderId="0" xfId="0" applyFont="1" applyBorder="1"/>
    <xf numFmtId="0" fontId="41" fillId="0" borderId="0" xfId="0" applyFont="1" applyBorder="1"/>
    <xf numFmtId="0" fontId="34" fillId="0" borderId="0" xfId="0" applyFont="1" applyBorder="1"/>
    <xf numFmtId="0" fontId="41" fillId="0" borderId="16" xfId="0" applyFont="1" applyBorder="1" applyAlignment="1">
      <alignment horizontal="center" wrapText="1"/>
    </xf>
    <xf numFmtId="165" fontId="14" fillId="0" borderId="0" xfId="0" applyNumberFormat="1" applyFont="1" applyAlignment="1">
      <alignment horizontal="center"/>
    </xf>
    <xf numFmtId="0" fontId="30" fillId="0" borderId="11" xfId="0" applyFont="1" applyBorder="1"/>
    <xf numFmtId="0" fontId="30" fillId="0" borderId="11" xfId="0" applyFont="1" applyBorder="1" applyAlignment="1">
      <alignment horizontal="center" vertical="top" wrapText="1"/>
    </xf>
    <xf numFmtId="0" fontId="30" fillId="0" borderId="9" xfId="0" applyFont="1" applyBorder="1" applyAlignment="1">
      <alignment vertical="top" wrapText="1"/>
    </xf>
    <xf numFmtId="0" fontId="30" fillId="0" borderId="18" xfId="0" applyFont="1" applyBorder="1"/>
    <xf numFmtId="0" fontId="30" fillId="0" borderId="4" xfId="0" applyFont="1" applyBorder="1" applyAlignment="1">
      <alignment vertical="top" wrapText="1"/>
    </xf>
    <xf numFmtId="0" fontId="25" fillId="0" borderId="0" xfId="0" applyFont="1"/>
    <xf numFmtId="0" fontId="93" fillId="0" borderId="0" xfId="0" applyFont="1" applyAlignment="1">
      <alignment horizontal="center"/>
    </xf>
    <xf numFmtId="4" fontId="93" fillId="0" borderId="0" xfId="0" applyNumberFormat="1" applyFont="1" applyAlignment="1">
      <alignment horizontal="right"/>
    </xf>
    <xf numFmtId="3" fontId="94" fillId="0" borderId="0" xfId="0" applyNumberFormat="1" applyFont="1"/>
    <xf numFmtId="0" fontId="95" fillId="0" borderId="11" xfId="0" applyFont="1" applyBorder="1" applyAlignment="1">
      <alignment horizontal="center"/>
    </xf>
    <xf numFmtId="0" fontId="92" fillId="0" borderId="11" xfId="0" applyFont="1" applyBorder="1" applyAlignment="1">
      <alignment horizontal="center" vertical="center" wrapText="1"/>
    </xf>
    <xf numFmtId="3" fontId="92" fillId="0" borderId="9" xfId="0" applyNumberFormat="1" applyFont="1" applyBorder="1" applyAlignment="1">
      <alignment horizontal="center"/>
    </xf>
    <xf numFmtId="173" fontId="92" fillId="0" borderId="18" xfId="0" applyNumberFormat="1" applyFont="1" applyBorder="1" applyAlignment="1">
      <alignment horizontal="center"/>
    </xf>
    <xf numFmtId="0" fontId="92" fillId="0" borderId="16" xfId="0" applyFont="1" applyBorder="1" applyAlignment="1">
      <alignment horizontal="center" vertical="center" wrapText="1"/>
    </xf>
    <xf numFmtId="0" fontId="92" fillId="0" borderId="6" xfId="0" applyFont="1" applyBorder="1" applyAlignment="1">
      <alignment horizontal="center"/>
    </xf>
    <xf numFmtId="0" fontId="92" fillId="0" borderId="18" xfId="0" applyFont="1" applyBorder="1" applyAlignment="1">
      <alignment horizontal="center" vertical="center" wrapText="1"/>
    </xf>
    <xf numFmtId="0" fontId="97" fillId="0" borderId="11" xfId="0" applyFont="1" applyBorder="1" applyAlignment="1">
      <alignment horizontal="center"/>
    </xf>
    <xf numFmtId="49" fontId="98" fillId="0" borderId="18" xfId="36" applyNumberFormat="1" applyFont="1" applyBorder="1" applyAlignment="1">
      <alignment horizontal="center" shrinkToFit="1"/>
    </xf>
    <xf numFmtId="0" fontId="97" fillId="0" borderId="10" xfId="0" applyFont="1" applyBorder="1" applyAlignment="1">
      <alignment horizontal="center" wrapText="1"/>
    </xf>
    <xf numFmtId="0" fontId="97" fillId="0" borderId="16" xfId="0" applyFont="1" applyBorder="1" applyAlignment="1">
      <alignment horizontal="center"/>
    </xf>
    <xf numFmtId="0" fontId="97" fillId="0" borderId="9" xfId="0" applyFont="1" applyBorder="1" applyAlignment="1">
      <alignment horizontal="center"/>
    </xf>
    <xf numFmtId="0" fontId="99" fillId="0" borderId="0" xfId="0" applyFont="1"/>
    <xf numFmtId="0" fontId="100" fillId="0" borderId="0" xfId="0" applyFont="1" applyAlignment="1">
      <alignment horizontal="center"/>
    </xf>
    <xf numFmtId="4" fontId="100" fillId="0" borderId="0" xfId="0" applyNumberFormat="1" applyFont="1" applyAlignment="1">
      <alignment horizontal="center"/>
    </xf>
    <xf numFmtId="3" fontId="101" fillId="0" borderId="0" xfId="0" applyNumberFormat="1" applyFont="1" applyAlignment="1">
      <alignment horizontal="center"/>
    </xf>
    <xf numFmtId="0" fontId="102" fillId="0" borderId="18" xfId="0" applyFont="1" applyBorder="1" applyAlignment="1">
      <alignment horizontal="center"/>
    </xf>
    <xf numFmtId="3" fontId="103" fillId="0" borderId="19" xfId="0" applyNumberFormat="1" applyFont="1" applyBorder="1" applyAlignment="1">
      <alignment horizontal="center"/>
    </xf>
    <xf numFmtId="0" fontId="103" fillId="0" borderId="18" xfId="0" applyFont="1" applyBorder="1" applyAlignment="1">
      <alignment horizontal="center" vertical="center" wrapText="1"/>
    </xf>
    <xf numFmtId="0" fontId="105" fillId="0" borderId="19" xfId="0" applyFont="1" applyBorder="1" applyAlignment="1">
      <alignment horizontal="center" vertical="center"/>
    </xf>
    <xf numFmtId="0" fontId="106" fillId="0" borderId="18" xfId="0" applyFont="1" applyBorder="1" applyAlignment="1">
      <alignment horizontal="center"/>
    </xf>
    <xf numFmtId="0" fontId="102" fillId="0" borderId="20" xfId="0" applyFont="1" applyBorder="1" applyAlignment="1">
      <alignment horizontal="center"/>
    </xf>
    <xf numFmtId="0" fontId="103" fillId="0" borderId="21" xfId="0" applyFont="1" applyBorder="1" applyAlignment="1">
      <alignment horizontal="center" vertical="center" wrapText="1"/>
    </xf>
    <xf numFmtId="0" fontId="103" fillId="0" borderId="22" xfId="0" applyFont="1" applyBorder="1" applyAlignment="1">
      <alignment horizontal="center"/>
    </xf>
    <xf numFmtId="0" fontId="103" fillId="0" borderId="18" xfId="0" applyFont="1" applyBorder="1" applyAlignment="1">
      <alignment horizontal="center"/>
    </xf>
    <xf numFmtId="0" fontId="107" fillId="0" borderId="18" xfId="0" applyFont="1" applyBorder="1" applyAlignment="1">
      <alignment horizontal="center"/>
    </xf>
    <xf numFmtId="0" fontId="108" fillId="0" borderId="18" xfId="0" applyFont="1" applyBorder="1" applyAlignment="1">
      <alignment horizontal="center"/>
    </xf>
    <xf numFmtId="0" fontId="108" fillId="0" borderId="19" xfId="0" applyFont="1" applyBorder="1" applyAlignment="1">
      <alignment horizontal="center" wrapText="1"/>
    </xf>
    <xf numFmtId="4" fontId="93" fillId="0" borderId="0" xfId="0" applyNumberFormat="1" applyFont="1" applyAlignment="1">
      <alignment horizontal="center"/>
    </xf>
    <xf numFmtId="3" fontId="94" fillId="0" borderId="0" xfId="0" applyNumberFormat="1" applyFont="1" applyAlignment="1">
      <alignment horizontal="center"/>
    </xf>
    <xf numFmtId="173" fontId="109" fillId="0" borderId="4" xfId="0" applyNumberFormat="1" applyFont="1" applyBorder="1" applyAlignment="1">
      <alignment horizontal="center"/>
    </xf>
    <xf numFmtId="0" fontId="95" fillId="0" borderId="11" xfId="0" applyFont="1" applyBorder="1" applyAlignment="1">
      <alignment horizontal="center" wrapText="1"/>
    </xf>
    <xf numFmtId="0" fontId="92" fillId="0" borderId="11" xfId="0" applyFont="1" applyBorder="1" applyAlignment="1">
      <alignment horizontal="center"/>
    </xf>
    <xf numFmtId="0" fontId="111" fillId="0" borderId="11" xfId="0" applyFont="1" applyBorder="1" applyAlignment="1">
      <alignment horizontal="center"/>
    </xf>
    <xf numFmtId="0" fontId="98" fillId="0" borderId="11" xfId="0" applyFont="1" applyBorder="1" applyAlignment="1">
      <alignment horizontal="left" vertical="center"/>
    </xf>
    <xf numFmtId="0" fontId="98" fillId="0" borderId="11" xfId="0" applyFont="1" applyBorder="1" applyAlignment="1">
      <alignment horizontal="center" vertical="center"/>
    </xf>
    <xf numFmtId="0" fontId="112" fillId="0" borderId="11" xfId="0" applyFont="1" applyBorder="1" applyAlignment="1">
      <alignment horizontal="center"/>
    </xf>
    <xf numFmtId="3" fontId="112" fillId="0" borderId="9" xfId="0" applyNumberFormat="1" applyFont="1" applyBorder="1" applyAlignment="1">
      <alignment horizontal="center" vertical="center"/>
    </xf>
    <xf numFmtId="171" fontId="92" fillId="0" borderId="9" xfId="0" applyNumberFormat="1" applyFont="1" applyBorder="1" applyAlignment="1">
      <alignment horizontal="center"/>
    </xf>
    <xf numFmtId="4" fontId="92" fillId="0" borderId="9" xfId="0" applyNumberFormat="1" applyFont="1" applyBorder="1" applyAlignment="1">
      <alignment horizontal="center"/>
    </xf>
    <xf numFmtId="0" fontId="102" fillId="0" borderId="11" xfId="0" applyFont="1" applyBorder="1" applyAlignment="1">
      <alignment horizontal="center"/>
    </xf>
    <xf numFmtId="0" fontId="113" fillId="0" borderId="11" xfId="0" applyFont="1" applyBorder="1" applyAlignment="1">
      <alignment horizontal="left" vertical="center"/>
    </xf>
    <xf numFmtId="0" fontId="113" fillId="0" borderId="11" xfId="0" applyFont="1" applyBorder="1" applyAlignment="1">
      <alignment horizontal="center" vertical="center"/>
    </xf>
    <xf numFmtId="0" fontId="103" fillId="0" borderId="11" xfId="0" applyFont="1" applyBorder="1" applyAlignment="1">
      <alignment horizontal="center"/>
    </xf>
    <xf numFmtId="0" fontId="103" fillId="0" borderId="9" xfId="0" applyFont="1" applyBorder="1" applyAlignment="1">
      <alignment horizontal="center" vertical="center"/>
    </xf>
    <xf numFmtId="0" fontId="112" fillId="0" borderId="9" xfId="0" applyFont="1" applyBorder="1" applyAlignment="1">
      <alignment horizontal="center" vertical="center"/>
    </xf>
    <xf numFmtId="0" fontId="112" fillId="0" borderId="18" xfId="0" applyFont="1" applyBorder="1" applyAlignment="1">
      <alignment horizontal="center" vertical="center" wrapText="1"/>
    </xf>
    <xf numFmtId="4" fontId="112" fillId="0" borderId="9" xfId="0" applyNumberFormat="1" applyFont="1" applyBorder="1" applyAlignment="1">
      <alignment horizontal="center" vertical="center"/>
    </xf>
    <xf numFmtId="0" fontId="95" fillId="0" borderId="12" xfId="0" applyFont="1" applyBorder="1" applyAlignment="1">
      <alignment horizontal="center" wrapText="1"/>
    </xf>
    <xf numFmtId="0" fontId="92" fillId="0" borderId="12" xfId="0" applyFont="1" applyBorder="1" applyAlignment="1">
      <alignment horizontal="center"/>
    </xf>
    <xf numFmtId="4" fontId="92" fillId="0" borderId="2" xfId="0" applyNumberFormat="1" applyFont="1" applyBorder="1" applyAlignment="1">
      <alignment horizontal="center"/>
    </xf>
    <xf numFmtId="0" fontId="14" fillId="0" borderId="20" xfId="36" applyFont="1" applyBorder="1" applyAlignment="1">
      <alignment horizontal="center" vertical="top"/>
    </xf>
    <xf numFmtId="49" fontId="14" fillId="0" borderId="20" xfId="36" applyNumberFormat="1" applyFont="1" applyBorder="1" applyAlignment="1">
      <alignment horizontal="center" shrinkToFit="1"/>
    </xf>
    <xf numFmtId="0" fontId="14" fillId="0" borderId="18" xfId="36" applyFont="1" applyBorder="1" applyAlignment="1">
      <alignment horizontal="center" vertical="top"/>
    </xf>
    <xf numFmtId="49" fontId="14" fillId="0" borderId="18" xfId="36" applyNumberFormat="1" applyFont="1" applyBorder="1" applyAlignment="1">
      <alignment horizontal="center" shrinkToFit="1"/>
    </xf>
    <xf numFmtId="0" fontId="14" fillId="0" borderId="16" xfId="36" applyFont="1" applyBorder="1" applyAlignment="1">
      <alignment horizontal="center" vertical="top"/>
    </xf>
    <xf numFmtId="49" fontId="14" fillId="0" borderId="16" xfId="36" applyNumberFormat="1" applyFont="1" applyBorder="1" applyAlignment="1">
      <alignment horizontal="center" shrinkToFit="1"/>
    </xf>
    <xf numFmtId="0" fontId="25" fillId="12" borderId="14" xfId="35" applyFont="1" applyFill="1" applyBorder="1" applyAlignment="1" applyProtection="1">
      <alignment horizontal="left" wrapText="1"/>
    </xf>
    <xf numFmtId="177" fontId="25" fillId="12" borderId="14" xfId="35" applyNumberFormat="1" applyFont="1" applyFill="1" applyBorder="1" applyAlignment="1" applyProtection="1">
      <alignment horizontal="left" wrapText="1"/>
    </xf>
    <xf numFmtId="0" fontId="95" fillId="0" borderId="0" xfId="0" applyFont="1" applyBorder="1" applyAlignment="1">
      <alignment horizontal="right" wrapText="1"/>
    </xf>
    <xf numFmtId="7" fontId="92" fillId="0" borderId="27" xfId="0" applyNumberFormat="1" applyFont="1" applyBorder="1" applyAlignment="1">
      <alignment horizontal="center"/>
    </xf>
    <xf numFmtId="0" fontId="95" fillId="0" borderId="34" xfId="0" applyFont="1" applyBorder="1" applyAlignment="1">
      <alignment horizontal="right" wrapText="1"/>
    </xf>
    <xf numFmtId="7" fontId="92" fillId="0" borderId="0" xfId="0" applyNumberFormat="1" applyFont="1" applyBorder="1" applyAlignment="1">
      <alignment horizontal="center"/>
    </xf>
    <xf numFmtId="0" fontId="25" fillId="0" borderId="18" xfId="0" applyFont="1" applyBorder="1"/>
    <xf numFmtId="0" fontId="93" fillId="0" borderId="18" xfId="0" applyFont="1" applyBorder="1" applyAlignment="1">
      <alignment horizontal="center"/>
    </xf>
    <xf numFmtId="4" fontId="93" fillId="0" borderId="18" xfId="0" applyNumberFormat="1" applyFont="1" applyBorder="1" applyAlignment="1">
      <alignment horizontal="right"/>
    </xf>
    <xf numFmtId="3" fontId="94" fillId="0" borderId="18" xfId="0" applyNumberFormat="1" applyFont="1" applyBorder="1"/>
    <xf numFmtId="7" fontId="92" fillId="0" borderId="18" xfId="0" applyNumberFormat="1" applyFont="1" applyBorder="1"/>
    <xf numFmtId="0" fontId="95" fillId="0" borderId="18" xfId="0" applyFont="1" applyBorder="1" applyAlignment="1">
      <alignment horizontal="right" wrapText="1"/>
    </xf>
    <xf numFmtId="0" fontId="92" fillId="0" borderId="16" xfId="0" applyFont="1" applyBorder="1" applyAlignment="1">
      <alignment horizontal="left"/>
    </xf>
    <xf numFmtId="0" fontId="112" fillId="0" borderId="11" xfId="0" applyFont="1" applyBorder="1"/>
    <xf numFmtId="0" fontId="112" fillId="0" borderId="9" xfId="0" applyFont="1" applyBorder="1" applyAlignment="1">
      <alignment horizontal="right" vertical="center"/>
    </xf>
    <xf numFmtId="4" fontId="93" fillId="0" borderId="0" xfId="0" applyNumberFormat="1" applyFont="1" applyAlignment="1">
      <alignment horizontal="left"/>
    </xf>
    <xf numFmtId="0" fontId="92" fillId="0" borderId="11" xfId="0" applyFont="1" applyBorder="1" applyAlignment="1">
      <alignment horizontal="left"/>
    </xf>
    <xf numFmtId="49" fontId="67" fillId="0" borderId="4" xfId="36" applyNumberFormat="1" applyFont="1" applyBorder="1" applyAlignment="1">
      <alignment horizontal="center" shrinkToFit="1"/>
    </xf>
    <xf numFmtId="3" fontId="44" fillId="0" borderId="10" xfId="0" applyNumberFormat="1" applyFont="1" applyBorder="1" applyAlignment="1">
      <alignment horizontal="right"/>
    </xf>
    <xf numFmtId="0" fontId="41" fillId="0" borderId="0" xfId="0" applyFont="1" applyBorder="1" applyAlignment="1">
      <alignment horizontal="center"/>
    </xf>
    <xf numFmtId="0" fontId="44" fillId="0" borderId="0" xfId="0" applyFont="1" applyBorder="1" applyAlignment="1">
      <alignment horizontal="center"/>
    </xf>
    <xf numFmtId="3" fontId="116" fillId="0" borderId="0" xfId="0" applyNumberFormat="1" applyFont="1"/>
    <xf numFmtId="7" fontId="14" fillId="0" borderId="18" xfId="0" applyNumberFormat="1" applyFont="1" applyBorder="1" applyAlignment="1">
      <alignment horizontal="center"/>
    </xf>
    <xf numFmtId="173" fontId="14" fillId="0" borderId="4" xfId="0" applyNumberFormat="1" applyFont="1" applyBorder="1" applyAlignment="1">
      <alignment horizontal="right" wrapText="1"/>
    </xf>
    <xf numFmtId="4" fontId="44" fillId="0" borderId="11" xfId="36" applyNumberFormat="1" applyFont="1" applyBorder="1" applyAlignment="1">
      <alignment horizontal="center"/>
    </xf>
    <xf numFmtId="165" fontId="44" fillId="0" borderId="11" xfId="36" applyNumberFormat="1" applyFont="1" applyBorder="1" applyAlignment="1"/>
    <xf numFmtId="3" fontId="117" fillId="0" borderId="0" xfId="0" applyNumberFormat="1" applyFont="1"/>
    <xf numFmtId="165" fontId="44" fillId="0" borderId="0" xfId="0" applyNumberFormat="1" applyFont="1" applyAlignment="1">
      <alignment horizontal="center"/>
    </xf>
    <xf numFmtId="0" fontId="45" fillId="0" borderId="0" xfId="0" applyFont="1" applyAlignment="1"/>
    <xf numFmtId="0" fontId="92" fillId="0" borderId="16" xfId="0" applyFont="1" applyBorder="1" applyAlignment="1">
      <alignment horizontal="center" wrapText="1"/>
    </xf>
    <xf numFmtId="4" fontId="92" fillId="0" borderId="6" xfId="36" applyNumberFormat="1" applyFont="1" applyBorder="1" applyAlignment="1">
      <alignment horizontal="right"/>
    </xf>
    <xf numFmtId="173" fontId="92" fillId="0" borderId="8" xfId="0" applyNumberFormat="1" applyFont="1" applyBorder="1" applyAlignment="1">
      <alignment horizontal="right" wrapText="1"/>
    </xf>
    <xf numFmtId="0" fontId="112" fillId="0" borderId="11" xfId="0" applyFont="1" applyBorder="1" applyAlignment="1">
      <alignment horizontal="center" wrapText="1"/>
    </xf>
    <xf numFmtId="173" fontId="92" fillId="0" borderId="4" xfId="0" applyNumberFormat="1" applyFont="1" applyBorder="1" applyAlignment="1">
      <alignment horizontal="right" wrapText="1"/>
    </xf>
    <xf numFmtId="0" fontId="92" fillId="0" borderId="11" xfId="0" applyFont="1" applyBorder="1" applyAlignment="1">
      <alignment horizontal="center" vertical="top" wrapText="1"/>
    </xf>
    <xf numFmtId="49" fontId="92" fillId="0" borderId="11" xfId="36" applyNumberFormat="1" applyFont="1" applyBorder="1" applyAlignment="1">
      <alignment horizontal="left" shrinkToFit="1"/>
    </xf>
    <xf numFmtId="4" fontId="92" fillId="0" borderId="9" xfId="36" applyNumberFormat="1" applyFont="1" applyBorder="1" applyAlignment="1">
      <alignment horizontal="right"/>
    </xf>
    <xf numFmtId="0" fontId="92" fillId="0" borderId="11" xfId="0" applyFont="1" applyBorder="1" applyAlignment="1">
      <alignment horizontal="center" wrapText="1"/>
    </xf>
    <xf numFmtId="4" fontId="44" fillId="0" borderId="9" xfId="36" applyNumberFormat="1" applyFont="1" applyBorder="1" applyAlignment="1">
      <alignment horizontal="right"/>
    </xf>
    <xf numFmtId="49" fontId="44" fillId="0" borderId="11" xfId="36" applyNumberFormat="1" applyFont="1" applyBorder="1" applyAlignment="1">
      <alignment horizontal="center" shrinkToFit="1"/>
    </xf>
    <xf numFmtId="7" fontId="44" fillId="0" borderId="0" xfId="0" applyNumberFormat="1" applyFont="1" applyBorder="1"/>
    <xf numFmtId="170" fontId="61" fillId="0" borderId="0" xfId="0" applyNumberFormat="1" applyFont="1" applyBorder="1"/>
    <xf numFmtId="0" fontId="30" fillId="0" borderId="12" xfId="0" applyFont="1" applyBorder="1"/>
    <xf numFmtId="0" fontId="30" fillId="0" borderId="12" xfId="0" applyFont="1" applyBorder="1" applyAlignment="1">
      <alignment horizontal="center" vertical="top" wrapText="1"/>
    </xf>
    <xf numFmtId="0" fontId="30" fillId="0" borderId="2" xfId="0" applyFont="1" applyBorder="1" applyAlignment="1">
      <alignment vertical="top" wrapText="1"/>
    </xf>
    <xf numFmtId="0" fontId="30" fillId="0" borderId="27" xfId="0" applyFont="1" applyBorder="1"/>
    <xf numFmtId="0" fontId="30" fillId="0" borderId="34" xfId="0" applyFont="1" applyBorder="1" applyAlignment="1">
      <alignment vertical="top" wrapText="1"/>
    </xf>
    <xf numFmtId="0" fontId="44" fillId="0" borderId="16" xfId="0" applyFont="1" applyBorder="1" applyAlignment="1">
      <alignment horizontal="center"/>
    </xf>
    <xf numFmtId="4" fontId="44" fillId="0" borderId="6" xfId="36" applyNumberFormat="1" applyFont="1" applyBorder="1" applyAlignment="1">
      <alignment horizontal="right"/>
    </xf>
    <xf numFmtId="0" fontId="52" fillId="0" borderId="19" xfId="0" applyFont="1" applyBorder="1"/>
    <xf numFmtId="0" fontId="52" fillId="0" borderId="25" xfId="0" applyFont="1" applyBorder="1"/>
    <xf numFmtId="0" fontId="63" fillId="0" borderId="25" xfId="0" applyFont="1" applyBorder="1" applyAlignment="1">
      <alignment horizontal="center"/>
    </xf>
    <xf numFmtId="4" fontId="63" fillId="0" borderId="25" xfId="0" applyNumberFormat="1" applyFont="1" applyBorder="1" applyAlignment="1">
      <alignment horizontal="center"/>
    </xf>
    <xf numFmtId="3" fontId="64" fillId="0" borderId="25" xfId="0" applyNumberFormat="1" applyFont="1" applyBorder="1"/>
    <xf numFmtId="7" fontId="44" fillId="0" borderId="25" xfId="0" applyNumberFormat="1" applyFont="1" applyBorder="1"/>
    <xf numFmtId="0" fontId="53" fillId="0" borderId="0" xfId="0" applyFont="1" applyFill="1" applyAlignment="1">
      <alignment horizontal="center" vertical="center"/>
    </xf>
    <xf numFmtId="0" fontId="0" fillId="0" borderId="0" xfId="0" applyFill="1"/>
    <xf numFmtId="0" fontId="52" fillId="12" borderId="37" xfId="35" applyFont="1" applyFill="1" applyBorder="1" applyAlignment="1" applyProtection="1">
      <alignment horizontal="left" wrapText="1"/>
    </xf>
    <xf numFmtId="0" fontId="40" fillId="0" borderId="0" xfId="0" applyFont="1"/>
    <xf numFmtId="0" fontId="40" fillId="0" borderId="12" xfId="36" applyFont="1" applyBorder="1" applyAlignment="1">
      <alignment horizontal="center" vertical="top"/>
    </xf>
    <xf numFmtId="49" fontId="40" fillId="0" borderId="12" xfId="36" applyNumberFormat="1" applyFont="1" applyBorder="1" applyAlignment="1">
      <alignment horizontal="right" vertical="top"/>
    </xf>
    <xf numFmtId="0" fontId="40" fillId="0" borderId="12" xfId="36" applyFont="1" applyBorder="1" applyAlignment="1">
      <alignment vertical="top" wrapText="1"/>
    </xf>
    <xf numFmtId="49" fontId="40" fillId="0" borderId="12" xfId="36" applyNumberFormat="1" applyFont="1" applyBorder="1" applyAlignment="1">
      <alignment horizontal="center" shrinkToFit="1"/>
    </xf>
    <xf numFmtId="4" fontId="40" fillId="0" borderId="12" xfId="36" applyNumberFormat="1" applyFont="1" applyBorder="1" applyAlignment="1">
      <alignment horizontal="center"/>
    </xf>
    <xf numFmtId="0" fontId="40" fillId="0" borderId="16" xfId="36" applyFont="1" applyBorder="1" applyAlignment="1">
      <alignment horizontal="center" vertical="top"/>
    </xf>
    <xf numFmtId="49" fontId="40" fillId="0" borderId="16" xfId="36" applyNumberFormat="1" applyFont="1" applyBorder="1" applyAlignment="1">
      <alignment horizontal="right" vertical="top"/>
    </xf>
    <xf numFmtId="0" fontId="40" fillId="0" borderId="16" xfId="36" applyFont="1" applyBorder="1" applyAlignment="1">
      <alignment vertical="top" wrapText="1"/>
    </xf>
    <xf numFmtId="49" fontId="40" fillId="0" borderId="16" xfId="36" applyNumberFormat="1" applyFont="1" applyBorder="1" applyAlignment="1">
      <alignment horizontal="center" shrinkToFit="1"/>
    </xf>
    <xf numFmtId="4" fontId="40" fillId="0" borderId="16" xfId="36" applyNumberFormat="1" applyFont="1" applyBorder="1" applyAlignment="1">
      <alignment horizontal="center"/>
    </xf>
    <xf numFmtId="165" fontId="40" fillId="0" borderId="20" xfId="36" applyNumberFormat="1" applyFont="1" applyBorder="1" applyAlignment="1">
      <alignment horizontal="center"/>
    </xf>
    <xf numFmtId="0" fontId="57" fillId="0" borderId="19" xfId="0" applyFont="1" applyBorder="1" applyAlignment="1">
      <alignment vertical="center"/>
    </xf>
    <xf numFmtId="0" fontId="57" fillId="0" borderId="25" xfId="0" applyFont="1" applyBorder="1" applyAlignment="1">
      <alignment horizontal="right" vertical="center"/>
    </xf>
    <xf numFmtId="0" fontId="57" fillId="0" borderId="25" xfId="0" applyFont="1" applyBorder="1" applyAlignment="1">
      <alignment vertical="center"/>
    </xf>
    <xf numFmtId="0" fontId="57" fillId="0" borderId="25" xfId="0" applyFont="1" applyBorder="1" applyAlignment="1">
      <alignment horizontal="center" vertical="center"/>
    </xf>
    <xf numFmtId="0" fontId="89" fillId="0" borderId="25" xfId="0" applyFont="1" applyBorder="1" applyAlignment="1">
      <alignment vertical="center"/>
    </xf>
    <xf numFmtId="4" fontId="57" fillId="0" borderId="23" xfId="0" applyNumberFormat="1" applyFont="1" applyBorder="1" applyAlignment="1">
      <alignment vertical="center"/>
    </xf>
    <xf numFmtId="0" fontId="37" fillId="0" borderId="23" xfId="0" applyFont="1" applyBorder="1" applyAlignment="1">
      <alignment horizontal="center"/>
    </xf>
    <xf numFmtId="0" fontId="118" fillId="0" borderId="18" xfId="0" applyFont="1" applyBorder="1" applyAlignment="1">
      <alignment horizontal="center" vertical="center"/>
    </xf>
    <xf numFmtId="49" fontId="41" fillId="0" borderId="18" xfId="36" applyNumberFormat="1" applyFont="1" applyBorder="1" applyAlignment="1">
      <alignment horizontal="center" vertical="center"/>
    </xf>
    <xf numFmtId="49" fontId="44" fillId="0" borderId="18" xfId="36" applyNumberFormat="1" applyFont="1" applyBorder="1" applyAlignment="1">
      <alignment horizontal="center" shrinkToFit="1"/>
    </xf>
    <xf numFmtId="177" fontId="44" fillId="0" borderId="18" xfId="36" applyNumberFormat="1" applyFont="1" applyBorder="1" applyAlignment="1">
      <alignment horizontal="center"/>
    </xf>
    <xf numFmtId="173" fontId="44" fillId="0" borderId="11" xfId="36" applyNumberFormat="1" applyFont="1" applyBorder="1" applyAlignment="1">
      <alignment horizontal="center"/>
    </xf>
    <xf numFmtId="177" fontId="44" fillId="0" borderId="11" xfId="36" applyNumberFormat="1" applyFont="1" applyBorder="1" applyAlignment="1">
      <alignment horizontal="center"/>
    </xf>
    <xf numFmtId="49" fontId="119" fillId="0" borderId="18" xfId="36" applyNumberFormat="1" applyFont="1" applyBorder="1" applyAlignment="1">
      <alignment horizontal="center" shrinkToFit="1"/>
    </xf>
    <xf numFmtId="173" fontId="92" fillId="0" borderId="4" xfId="0" applyNumberFormat="1" applyFont="1" applyBorder="1" applyAlignment="1">
      <alignment horizontal="center" wrapText="1"/>
    </xf>
    <xf numFmtId="165" fontId="30" fillId="0" borderId="0" xfId="0" applyNumberFormat="1" applyFont="1" applyFill="1"/>
    <xf numFmtId="165" fontId="92" fillId="0" borderId="18" xfId="36" applyNumberFormat="1" applyFont="1" applyBorder="1" applyAlignment="1">
      <alignment horizontal="center"/>
    </xf>
    <xf numFmtId="4" fontId="92" fillId="0" borderId="20" xfId="36" applyNumberFormat="1" applyFont="1" applyBorder="1" applyAlignment="1">
      <alignment horizontal="center"/>
    </xf>
    <xf numFmtId="4" fontId="92" fillId="0" borderId="18" xfId="36" applyNumberFormat="1" applyFont="1" applyBorder="1" applyAlignment="1">
      <alignment horizontal="center"/>
    </xf>
    <xf numFmtId="4" fontId="92" fillId="0" borderId="16" xfId="36" applyNumberFormat="1" applyFont="1" applyBorder="1" applyAlignment="1">
      <alignment horizontal="center"/>
    </xf>
    <xf numFmtId="165" fontId="92" fillId="0" borderId="11" xfId="36" applyNumberFormat="1" applyFont="1" applyBorder="1" applyAlignment="1">
      <alignment horizontal="center"/>
    </xf>
    <xf numFmtId="165" fontId="45" fillId="12" borderId="38" xfId="0" applyNumberFormat="1" applyFont="1" applyFill="1" applyBorder="1" applyAlignment="1"/>
    <xf numFmtId="170" fontId="44" fillId="0" borderId="23" xfId="0" applyNumberFormat="1" applyFont="1" applyBorder="1" applyAlignment="1"/>
    <xf numFmtId="170" fontId="44" fillId="0" borderId="35" xfId="0" applyNumberFormat="1" applyFont="1" applyBorder="1"/>
    <xf numFmtId="170" fontId="44" fillId="0" borderId="23" xfId="0" applyNumberFormat="1" applyFont="1" applyBorder="1"/>
    <xf numFmtId="165" fontId="30" fillId="12" borderId="15" xfId="0" applyNumberFormat="1" applyFont="1" applyFill="1" applyBorder="1"/>
    <xf numFmtId="165" fontId="44" fillId="0" borderId="11" xfId="36" applyNumberFormat="1" applyFont="1" applyBorder="1" applyAlignment="1">
      <alignment horizontal="center"/>
    </xf>
    <xf numFmtId="173" fontId="92" fillId="0" borderId="11" xfId="36" applyNumberFormat="1" applyFont="1" applyBorder="1" applyAlignment="1">
      <alignment horizontal="center"/>
    </xf>
    <xf numFmtId="173" fontId="44" fillId="0" borderId="18" xfId="0" applyNumberFormat="1" applyFont="1" applyBorder="1" applyAlignment="1">
      <alignment horizontal="center"/>
    </xf>
    <xf numFmtId="173" fontId="45" fillId="0" borderId="0" xfId="0" applyNumberFormat="1" applyFont="1" applyAlignment="1">
      <alignment horizontal="center"/>
    </xf>
    <xf numFmtId="165" fontId="45" fillId="12" borderId="15" xfId="0" applyNumberFormat="1" applyFont="1" applyFill="1" applyBorder="1"/>
    <xf numFmtId="165" fontId="120" fillId="0" borderId="0" xfId="0" applyNumberFormat="1" applyFont="1" applyAlignment="1">
      <alignment horizontal="center"/>
    </xf>
    <xf numFmtId="165" fontId="120" fillId="0" borderId="23" xfId="0" applyNumberFormat="1" applyFont="1" applyBorder="1" applyAlignment="1">
      <alignment horizontal="center"/>
    </xf>
    <xf numFmtId="173" fontId="37" fillId="0" borderId="18" xfId="0" applyNumberFormat="1" applyFont="1" applyBorder="1" applyAlignment="1">
      <alignment horizontal="center"/>
    </xf>
    <xf numFmtId="165" fontId="44" fillId="0" borderId="16" xfId="36" applyNumberFormat="1" applyFont="1" applyBorder="1" applyAlignment="1">
      <alignment horizontal="center"/>
    </xf>
    <xf numFmtId="165" fontId="44" fillId="0" borderId="39" xfId="36" applyNumberFormat="1" applyFont="1" applyBorder="1" applyAlignment="1">
      <alignment horizontal="center"/>
    </xf>
    <xf numFmtId="165" fontId="62" fillId="10" borderId="11" xfId="0" applyNumberFormat="1" applyFont="1" applyFill="1" applyBorder="1" applyAlignment="1">
      <alignment horizontal="center"/>
    </xf>
    <xf numFmtId="165" fontId="62" fillId="10" borderId="18" xfId="0" applyNumberFormat="1" applyFont="1" applyFill="1" applyBorder="1" applyAlignment="1">
      <alignment horizontal="center"/>
    </xf>
    <xf numFmtId="0" fontId="37" fillId="0" borderId="23" xfId="0" applyFont="1" applyBorder="1" applyAlignment="1">
      <alignment horizontal="center" vertical="center"/>
    </xf>
    <xf numFmtId="173" fontId="37" fillId="0" borderId="27" xfId="36" applyNumberFormat="1" applyFont="1" applyBorder="1" applyAlignment="1">
      <alignment horizontal="center"/>
    </xf>
    <xf numFmtId="0" fontId="37" fillId="0" borderId="25" xfId="0" applyFont="1" applyBorder="1"/>
    <xf numFmtId="0" fontId="37" fillId="17" borderId="25" xfId="0" applyFont="1" applyFill="1" applyBorder="1" applyAlignment="1">
      <alignment vertical="center"/>
    </xf>
    <xf numFmtId="0" fontId="40" fillId="0" borderId="0" xfId="0" applyFont="1"/>
    <xf numFmtId="0" fontId="60" fillId="0" borderId="0" xfId="0" applyFont="1" applyAlignment="1">
      <alignment horizontal="center" vertical="center"/>
    </xf>
    <xf numFmtId="0" fontId="52" fillId="0" borderId="0" xfId="0" applyFont="1" applyAlignment="1">
      <alignment horizontal="left" vertical="center" wrapText="1"/>
    </xf>
    <xf numFmtId="0" fontId="53" fillId="0" borderId="0" xfId="0" applyFont="1" applyAlignment="1">
      <alignment horizontal="center" vertical="center"/>
    </xf>
    <xf numFmtId="0" fontId="40" fillId="0" borderId="4" xfId="0" applyFont="1" applyBorder="1"/>
    <xf numFmtId="0" fontId="44" fillId="0" borderId="18" xfId="0" applyFont="1" applyBorder="1" applyAlignment="1">
      <alignment horizontal="left" vertical="top"/>
    </xf>
    <xf numFmtId="0" fontId="66" fillId="0" borderId="18" xfId="0" applyFont="1" applyBorder="1" applyAlignment="1">
      <alignment horizontal="left" vertical="top" wrapText="1"/>
    </xf>
    <xf numFmtId="0" fontId="37" fillId="0" borderId="32" xfId="13" applyFont="1" applyBorder="1" applyAlignment="1">
      <alignment horizontal="left" vertical="center" wrapText="1"/>
    </xf>
    <xf numFmtId="0" fontId="37" fillId="0" borderId="33" xfId="13" applyFont="1" applyBorder="1" applyAlignment="1">
      <alignment horizontal="left" vertical="center" wrapText="1"/>
    </xf>
    <xf numFmtId="0" fontId="61" fillId="0" borderId="25" xfId="0" applyFont="1" applyBorder="1" applyAlignment="1">
      <alignment horizontal="left" vertical="center" wrapText="1"/>
    </xf>
    <xf numFmtId="0" fontId="52" fillId="12" borderId="13" xfId="35" applyFont="1" applyFill="1" applyBorder="1" applyAlignment="1" applyProtection="1">
      <alignment horizontal="left" vertical="top" wrapText="1"/>
    </xf>
    <xf numFmtId="0" fontId="0" fillId="0" borderId="0" xfId="0"/>
    <xf numFmtId="0" fontId="40" fillId="11" borderId="0" xfId="0" applyFont="1" applyFill="1" applyAlignment="1">
      <alignment horizontal="center" wrapText="1"/>
    </xf>
    <xf numFmtId="0" fontId="53" fillId="12" borderId="0" xfId="0" applyFont="1" applyFill="1" applyAlignment="1">
      <alignment horizontal="center" vertical="center"/>
    </xf>
    <xf numFmtId="0" fontId="45" fillId="0" borderId="11" xfId="0" applyFont="1" applyBorder="1" applyAlignment="1">
      <alignment horizontal="left" vertical="top"/>
    </xf>
    <xf numFmtId="0" fontId="66" fillId="0" borderId="18" xfId="0" applyFont="1" applyBorder="1" applyAlignment="1">
      <alignment horizontal="left" vertical="top"/>
    </xf>
    <xf numFmtId="0" fontId="25" fillId="12" borderId="13" xfId="35" applyFont="1" applyFill="1" applyBorder="1" applyAlignment="1" applyProtection="1">
      <alignment horizontal="left" vertical="top" wrapText="1"/>
    </xf>
    <xf numFmtId="0" fontId="115" fillId="0" borderId="0" xfId="0" applyFont="1" applyBorder="1" applyAlignment="1">
      <alignment horizontal="left" vertical="center" wrapText="1"/>
    </xf>
    <xf numFmtId="0" fontId="30" fillId="0" borderId="11" xfId="0" applyFont="1" applyBorder="1" applyAlignment="1">
      <alignment horizontal="left" vertical="top"/>
    </xf>
    <xf numFmtId="49" fontId="14" fillId="0" borderId="16" xfId="36" applyNumberFormat="1" applyFont="1" applyBorder="1" applyAlignment="1">
      <alignment horizontal="left" vertical="top" wrapText="1"/>
    </xf>
    <xf numFmtId="0" fontId="92" fillId="0" borderId="11" xfId="36" applyFont="1" applyBorder="1" applyAlignment="1">
      <alignment horizontal="left" vertical="top" wrapText="1"/>
    </xf>
    <xf numFmtId="0" fontId="92" fillId="0" borderId="16" xfId="36" applyFont="1" applyBorder="1" applyAlignment="1">
      <alignment horizontal="left" vertical="top" wrapText="1"/>
    </xf>
    <xf numFmtId="0" fontId="112" fillId="0" borderId="11" xfId="0" applyFont="1" applyBorder="1" applyAlignment="1">
      <alignment horizontal="left" vertical="top" wrapText="1"/>
    </xf>
    <xf numFmtId="49" fontId="92" fillId="11" borderId="11" xfId="36" applyNumberFormat="1" applyFont="1" applyFill="1" applyBorder="1" applyAlignment="1">
      <alignment horizontal="left" vertical="top" wrapText="1"/>
    </xf>
    <xf numFmtId="0" fontId="92" fillId="0" borderId="11" xfId="0" applyFont="1" applyBorder="1" applyAlignment="1">
      <alignment horizontal="left" vertical="top"/>
    </xf>
    <xf numFmtId="0" fontId="97" fillId="0" borderId="9" xfId="0" applyFont="1" applyBorder="1" applyAlignment="1">
      <alignment horizontal="left" wrapText="1"/>
    </xf>
    <xf numFmtId="0" fontId="97" fillId="0" borderId="11" xfId="0" applyFont="1" applyBorder="1" applyAlignment="1">
      <alignment horizontal="left"/>
    </xf>
    <xf numFmtId="0" fontId="92" fillId="0" borderId="11" xfId="0" applyFont="1" applyBorder="1" applyAlignment="1">
      <alignment horizontal="left" vertical="top" wrapText="1"/>
    </xf>
    <xf numFmtId="0" fontId="74" fillId="0" borderId="0" xfId="0" applyFont="1" applyAlignment="1">
      <alignment horizontal="left"/>
    </xf>
    <xf numFmtId="0" fontId="103" fillId="0" borderId="19" xfId="0" applyFont="1" applyBorder="1" applyAlignment="1">
      <alignment horizontal="left" vertical="top"/>
    </xf>
    <xf numFmtId="0" fontId="103" fillId="0" borderId="23" xfId="0" applyFont="1" applyBorder="1" applyAlignment="1">
      <alignment horizontal="left" vertical="top"/>
    </xf>
    <xf numFmtId="0" fontId="98" fillId="0" borderId="11" xfId="0" applyFont="1" applyBorder="1" applyAlignment="1">
      <alignment horizontal="left" vertical="top" wrapText="1"/>
    </xf>
    <xf numFmtId="0" fontId="98" fillId="0" borderId="9" xfId="0" applyFont="1" applyBorder="1" applyAlignment="1">
      <alignment horizontal="left" vertical="center"/>
    </xf>
    <xf numFmtId="0" fontId="98" fillId="0" borderId="31" xfId="0" applyFont="1" applyBorder="1" applyAlignment="1">
      <alignment horizontal="left" vertical="center"/>
    </xf>
    <xf numFmtId="0" fontId="92" fillId="0" borderId="12" xfId="0" applyFont="1" applyBorder="1" applyAlignment="1">
      <alignment horizontal="left" vertical="top"/>
    </xf>
    <xf numFmtId="0" fontId="25" fillId="0" borderId="19" xfId="35" applyFont="1" applyFill="1" applyBorder="1" applyAlignment="1" applyProtection="1">
      <alignment horizontal="left" wrapText="1"/>
    </xf>
    <xf numFmtId="0" fontId="25" fillId="0" borderId="25" xfId="35" applyFont="1" applyFill="1" applyBorder="1" applyAlignment="1" applyProtection="1">
      <alignment horizontal="left" wrapText="1"/>
    </xf>
    <xf numFmtId="0" fontId="25" fillId="0" borderId="23" xfId="35" applyFont="1" applyFill="1" applyBorder="1" applyAlignment="1" applyProtection="1">
      <alignment horizontal="left" wrapText="1"/>
    </xf>
    <xf numFmtId="49" fontId="14" fillId="0" borderId="20" xfId="36" applyNumberFormat="1" applyFont="1" applyBorder="1" applyAlignment="1">
      <alignment horizontal="left" vertical="top"/>
    </xf>
    <xf numFmtId="49" fontId="14" fillId="0" borderId="18" xfId="36" applyNumberFormat="1" applyFont="1" applyBorder="1" applyAlignment="1">
      <alignment horizontal="left" vertical="top"/>
    </xf>
    <xf numFmtId="0" fontId="98" fillId="0" borderId="4" xfId="0" applyFont="1" applyBorder="1" applyAlignment="1">
      <alignment horizontal="left" vertical="center"/>
    </xf>
    <xf numFmtId="0" fontId="57" fillId="15" borderId="0" xfId="0" applyFont="1" applyFill="1" applyAlignment="1">
      <alignment horizontal="center" vertical="center"/>
    </xf>
    <xf numFmtId="49" fontId="80" fillId="11" borderId="11" xfId="36" applyNumberFormat="1" applyFont="1" applyFill="1" applyBorder="1" applyAlignment="1">
      <alignment horizontal="left" wrapText="1"/>
    </xf>
    <xf numFmtId="0" fontId="52" fillId="0" borderId="0" xfId="0" applyFont="1" applyAlignment="1">
      <alignment horizontal="right" vertical="center" wrapText="1"/>
    </xf>
    <xf numFmtId="0" fontId="57" fillId="0" borderId="0" xfId="0" applyFont="1" applyAlignment="1">
      <alignment horizontal="left" vertical="center"/>
    </xf>
    <xf numFmtId="0" fontId="37" fillId="0" borderId="23" xfId="0" applyFont="1" applyBorder="1" applyAlignment="1">
      <alignment horizontal="center" vertical="center"/>
    </xf>
    <xf numFmtId="49" fontId="51" fillId="16" borderId="18" xfId="36" applyNumberFormat="1" applyFont="1" applyFill="1" applyBorder="1" applyAlignment="1">
      <alignment horizontal="left" wrapText="1"/>
    </xf>
    <xf numFmtId="0" fontId="47" fillId="0" borderId="18" xfId="36" applyFont="1" applyBorder="1" applyAlignment="1">
      <alignment horizontal="left" vertical="top" wrapText="1"/>
    </xf>
    <xf numFmtId="0" fontId="51" fillId="0" borderId="19" xfId="0" applyFont="1" applyBorder="1" applyAlignment="1">
      <alignment horizontal="center" vertical="center"/>
    </xf>
    <xf numFmtId="0" fontId="51" fillId="0" borderId="19" xfId="0" applyFont="1" applyBorder="1" applyAlignment="1">
      <alignment horizontal="left" vertical="center"/>
    </xf>
    <xf numFmtId="0" fontId="51" fillId="0" borderId="25" xfId="0" applyFont="1" applyBorder="1" applyAlignment="1">
      <alignment horizontal="left" vertical="center"/>
    </xf>
    <xf numFmtId="0" fontId="51" fillId="0" borderId="23" xfId="0" applyFont="1" applyBorder="1" applyAlignment="1">
      <alignment horizontal="left" vertical="center"/>
    </xf>
    <xf numFmtId="173" fontId="37" fillId="16" borderId="27" xfId="36" applyNumberFormat="1" applyFont="1" applyFill="1" applyBorder="1" applyAlignment="1">
      <alignment horizontal="center" vertical="center" wrapText="1"/>
    </xf>
    <xf numFmtId="173" fontId="37" fillId="16" borderId="30" xfId="36" applyNumberFormat="1" applyFont="1" applyFill="1" applyBorder="1" applyAlignment="1">
      <alignment horizontal="center" vertical="center" wrapText="1"/>
    </xf>
    <xf numFmtId="173" fontId="37" fillId="16" borderId="20" xfId="36" applyNumberFormat="1" applyFont="1" applyFill="1" applyBorder="1" applyAlignment="1">
      <alignment horizontal="center" vertical="center" wrapText="1"/>
    </xf>
    <xf numFmtId="173" fontId="37" fillId="0" borderId="27" xfId="36" applyNumberFormat="1" applyFont="1" applyBorder="1" applyAlignment="1">
      <alignment horizontal="center" vertical="center"/>
    </xf>
    <xf numFmtId="173" fontId="37" fillId="0" borderId="30" xfId="36" applyNumberFormat="1" applyFont="1" applyBorder="1" applyAlignment="1">
      <alignment horizontal="center" vertical="center"/>
    </xf>
    <xf numFmtId="173" fontId="37" fillId="0" borderId="20" xfId="36" applyNumberFormat="1" applyFont="1" applyBorder="1" applyAlignment="1">
      <alignment horizontal="center" vertical="center"/>
    </xf>
    <xf numFmtId="0" fontId="52" fillId="12" borderId="36" xfId="35" applyFont="1" applyFill="1" applyBorder="1" applyAlignment="1" applyProtection="1">
      <alignment horizontal="left" vertical="top" wrapText="1"/>
    </xf>
    <xf numFmtId="0" fontId="61" fillId="0" borderId="18" xfId="0" applyFont="1" applyBorder="1" applyAlignment="1">
      <alignment horizontal="left" vertical="center" wrapText="1"/>
    </xf>
    <xf numFmtId="0" fontId="30" fillId="0" borderId="12" xfId="0" applyFont="1" applyBorder="1" applyAlignment="1">
      <alignment horizontal="left" vertical="top"/>
    </xf>
    <xf numFmtId="0" fontId="44" fillId="0" borderId="11" xfId="36" applyFont="1" applyBorder="1" applyAlignment="1">
      <alignment horizontal="left" vertical="top" wrapText="1"/>
    </xf>
    <xf numFmtId="0" fontId="81" fillId="0" borderId="11" xfId="0" applyFont="1" applyBorder="1" applyAlignment="1">
      <alignment horizontal="left" vertical="top" wrapText="1"/>
    </xf>
    <xf numFmtId="0" fontId="44" fillId="0" borderId="16" xfId="36" applyFont="1" applyBorder="1" applyAlignment="1">
      <alignment horizontal="left" vertical="top" wrapText="1"/>
    </xf>
    <xf numFmtId="49" fontId="44" fillId="11" borderId="11" xfId="36" applyNumberFormat="1" applyFont="1" applyFill="1" applyBorder="1" applyAlignment="1">
      <alignment horizontal="left" vertical="top" wrapText="1"/>
    </xf>
    <xf numFmtId="0" fontId="80" fillId="0" borderId="9" xfId="0" applyFont="1" applyBorder="1" applyAlignment="1">
      <alignment horizontal="left" vertical="center"/>
    </xf>
    <xf numFmtId="0" fontId="80" fillId="0" borderId="4" xfId="0" applyFont="1" applyBorder="1" applyAlignment="1">
      <alignment horizontal="left" vertical="center"/>
    </xf>
    <xf numFmtId="0" fontId="44" fillId="0" borderId="11" xfId="0" applyFont="1" applyBorder="1" applyAlignment="1">
      <alignment horizontal="left" vertical="top"/>
    </xf>
    <xf numFmtId="0" fontId="44" fillId="0" borderId="9" xfId="0" applyFont="1" applyBorder="1" applyAlignment="1">
      <alignment horizontal="left" vertical="top"/>
    </xf>
    <xf numFmtId="49" fontId="40" fillId="0" borderId="17" xfId="36" applyNumberFormat="1" applyFont="1" applyBorder="1" applyAlignment="1">
      <alignment horizontal="left" vertical="top" wrapText="1"/>
    </xf>
    <xf numFmtId="0" fontId="66" fillId="0" borderId="9" xfId="0" applyFont="1" applyBorder="1" applyAlignment="1">
      <alignment horizontal="left" vertical="top" wrapText="1"/>
    </xf>
    <xf numFmtId="0" fontId="66" fillId="0" borderId="11" xfId="0" applyFont="1" applyBorder="1" applyAlignment="1">
      <alignment horizontal="left" vertical="top"/>
    </xf>
    <xf numFmtId="0" fontId="44" fillId="0" borderId="11" xfId="0" applyFont="1" applyBorder="1" applyAlignment="1">
      <alignment horizontal="left" vertical="top" wrapText="1"/>
    </xf>
    <xf numFmtId="0" fontId="80" fillId="0" borderId="11" xfId="0" applyFont="1" applyBorder="1" applyAlignment="1">
      <alignment horizontal="left" vertical="top" wrapText="1"/>
    </xf>
    <xf numFmtId="0" fontId="5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7" fillId="0" borderId="19" xfId="13" applyFont="1" applyBorder="1" applyAlignment="1">
      <alignment horizontal="left" vertical="center" wrapText="1"/>
    </xf>
    <xf numFmtId="0" fontId="37" fillId="0" borderId="23" xfId="13" applyFont="1" applyBorder="1" applyAlignment="1">
      <alignment horizontal="left" vertical="center" wrapText="1"/>
    </xf>
    <xf numFmtId="0" fontId="47" fillId="0" borderId="19" xfId="0" applyFont="1" applyBorder="1" applyAlignment="1">
      <alignment horizontal="left"/>
    </xf>
    <xf numFmtId="0" fontId="47" fillId="0" borderId="23" xfId="0" applyFont="1" applyBorder="1" applyAlignment="1">
      <alignment horizontal="left"/>
    </xf>
    <xf numFmtId="0" fontId="37" fillId="0" borderId="19" xfId="0" applyFont="1" applyBorder="1" applyAlignment="1">
      <alignment horizontal="left"/>
    </xf>
    <xf numFmtId="0" fontId="37" fillId="0" borderId="23" xfId="0" applyFont="1" applyBorder="1" applyAlignment="1">
      <alignment horizontal="left"/>
    </xf>
    <xf numFmtId="0" fontId="47" fillId="0" borderId="18" xfId="0" applyFont="1" applyBorder="1" applyAlignment="1">
      <alignment horizontal="left" vertical="center"/>
    </xf>
    <xf numFmtId="0" fontId="47" fillId="0" borderId="19" xfId="0" applyFont="1" applyBorder="1" applyAlignment="1">
      <alignment horizontal="left" vertical="center"/>
    </xf>
    <xf numFmtId="0" fontId="47" fillId="0" borderId="25" xfId="0" applyFont="1" applyBorder="1" applyAlignment="1">
      <alignment horizontal="left" vertical="center"/>
    </xf>
    <xf numFmtId="0" fontId="47" fillId="0" borderId="23" xfId="0" applyFont="1" applyBorder="1" applyAlignment="1">
      <alignment horizontal="left" vertical="center"/>
    </xf>
    <xf numFmtId="0" fontId="37" fillId="0" borderId="19" xfId="0" applyFont="1" applyBorder="1" applyAlignment="1">
      <alignment horizontal="center"/>
    </xf>
    <xf numFmtId="0" fontId="37" fillId="0" borderId="25" xfId="0" applyFont="1" applyBorder="1" applyAlignment="1">
      <alignment horizontal="center"/>
    </xf>
    <xf numFmtId="0" fontId="37" fillId="0" borderId="23" xfId="0" applyFont="1" applyBorder="1" applyAlignment="1">
      <alignment horizontal="center"/>
    </xf>
    <xf numFmtId="0" fontId="37" fillId="0" borderId="18" xfId="0" applyFont="1" applyBorder="1" applyAlignment="1">
      <alignment horizontal="left"/>
    </xf>
    <xf numFmtId="0" fontId="47" fillId="0" borderId="18" xfId="0" applyFont="1" applyBorder="1" applyAlignment="1">
      <alignment horizontal="left"/>
    </xf>
    <xf numFmtId="165" fontId="92" fillId="0" borderId="16" xfId="36" applyNumberFormat="1" applyFont="1" applyBorder="1" applyAlignment="1">
      <alignment horizontal="center"/>
    </xf>
  </cellXfs>
  <cellStyles count="46">
    <cellStyle name="Accent" xfId="1"/>
    <cellStyle name="Accent 1" xfId="2"/>
    <cellStyle name="Accent 1 5" xfId="3"/>
    <cellStyle name="Accent 2" xfId="4"/>
    <cellStyle name="Accent 2 6" xfId="5"/>
    <cellStyle name="Accent 3" xfId="6"/>
    <cellStyle name="Accent 3 7" xfId="7"/>
    <cellStyle name="Accent 4" xfId="8"/>
    <cellStyle name="Bad" xfId="9"/>
    <cellStyle name="Bad 8" xfId="10"/>
    <cellStyle name="Error" xfId="11"/>
    <cellStyle name="Error 9" xfId="12"/>
    <cellStyle name="Excel Built-in Normal" xfId="13"/>
    <cellStyle name="Excel Built-in Normal 2" xfId="14"/>
    <cellStyle name="Footnote" xfId="15"/>
    <cellStyle name="Footnote 10" xfId="16"/>
    <cellStyle name="Good" xfId="17"/>
    <cellStyle name="Good 11" xfId="18"/>
    <cellStyle name="Graphics" xfId="19"/>
    <cellStyle name="Heading (user)" xfId="20"/>
    <cellStyle name="Heading (user) 12" xfId="21"/>
    <cellStyle name="Heading 1" xfId="22"/>
    <cellStyle name="Heading 1 13" xfId="23"/>
    <cellStyle name="Heading 2" xfId="24"/>
    <cellStyle name="Heading 2 14" xfId="25"/>
    <cellStyle name="Hyperlink" xfId="26"/>
    <cellStyle name="Hyperlink 15" xfId="27"/>
    <cellStyle name="Neutral" xfId="28"/>
    <cellStyle name="Neutral 16" xfId="29"/>
    <cellStyle name="Normální" xfId="0" builtinId="0" customBuiltin="1"/>
    <cellStyle name="Normální 2" xfId="30"/>
    <cellStyle name="normální 2 2" xfId="31"/>
    <cellStyle name="normální 3" xfId="32"/>
    <cellStyle name="Normální 4" xfId="33"/>
    <cellStyle name="Normální 5" xfId="34"/>
    <cellStyle name="normální_List1" xfId="35"/>
    <cellStyle name="normální_POL.XLS" xfId="36"/>
    <cellStyle name="Note" xfId="37"/>
    <cellStyle name="Note 17" xfId="38"/>
    <cellStyle name="Status" xfId="39"/>
    <cellStyle name="Status 18" xfId="40"/>
    <cellStyle name="TableStyleLight1" xfId="41"/>
    <cellStyle name="Text" xfId="42"/>
    <cellStyle name="Text 19" xfId="43"/>
    <cellStyle name="Warning" xfId="44"/>
    <cellStyle name="Warning 20" xfId="45"/>
  </cellStyles>
  <dxfs count="0"/>
  <tableStyles count="0" defaultTableStyle="TableStyleMedium2" defaultPivotStyle="PivotStyleLight16"/>
  <colors>
    <mruColors>
      <color rgb="FF007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722</xdr:colOff>
      <xdr:row>7</xdr:row>
      <xdr:rowOff>0</xdr:rowOff>
    </xdr:from>
    <xdr:ext cx="356" cy="390238"/>
    <xdr:pic>
      <xdr:nvPicPr>
        <xdr:cNvPr id="4" name="Picture 3" descr="logo_seda garden_4">
          <a:extLst>
            <a:ext uri="{FF2B5EF4-FFF2-40B4-BE49-F238E27FC236}">
              <a16:creationId xmlns="" xmlns:a16="http://schemas.microsoft.com/office/drawing/2014/main" id="{D6E81D69-F72C-7EA0-9284-81AF04C9A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9015182" y="2301240"/>
          <a:ext cx="356" cy="390238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6</xdr:col>
      <xdr:colOff>722</xdr:colOff>
      <xdr:row>7</xdr:row>
      <xdr:rowOff>0</xdr:rowOff>
    </xdr:from>
    <xdr:ext cx="356" cy="390238"/>
    <xdr:pic>
      <xdr:nvPicPr>
        <xdr:cNvPr id="5" name="Picture 3" descr="logo_seda garden_4">
          <a:extLst>
            <a:ext uri="{FF2B5EF4-FFF2-40B4-BE49-F238E27FC236}">
              <a16:creationId xmlns="" xmlns:a16="http://schemas.microsoft.com/office/drawing/2014/main" id="{6B2D0E5D-6371-9DA8-A964-1DEE791EBE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9015182" y="2301240"/>
          <a:ext cx="356" cy="390238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6</xdr:col>
      <xdr:colOff>722</xdr:colOff>
      <xdr:row>35</xdr:row>
      <xdr:rowOff>0</xdr:rowOff>
    </xdr:from>
    <xdr:ext cx="356" cy="390238"/>
    <xdr:pic>
      <xdr:nvPicPr>
        <xdr:cNvPr id="6" name="Picture 3" descr="logo_seda garden_4">
          <a:extLst>
            <a:ext uri="{FF2B5EF4-FFF2-40B4-BE49-F238E27FC236}">
              <a16:creationId xmlns="" xmlns:a16="http://schemas.microsoft.com/office/drawing/2014/main" id="{096B62D9-260C-EC24-9EFC-0B7F9DE62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9015182" y="4602480"/>
          <a:ext cx="356" cy="390238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6</xdr:col>
      <xdr:colOff>722</xdr:colOff>
      <xdr:row>7</xdr:row>
      <xdr:rowOff>0</xdr:rowOff>
    </xdr:from>
    <xdr:ext cx="356" cy="390238"/>
    <xdr:pic>
      <xdr:nvPicPr>
        <xdr:cNvPr id="2" name="Picture 3" descr="logo_seda garden_4">
          <a:extLst>
            <a:ext uri="{FF2B5EF4-FFF2-40B4-BE49-F238E27FC236}">
              <a16:creationId xmlns="" xmlns:a16="http://schemas.microsoft.com/office/drawing/2014/main" id="{F8CB2AB2-9CC5-9EA5-45E4-AD33E8F40E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9015182" y="1889760"/>
          <a:ext cx="356" cy="390238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6</xdr:col>
      <xdr:colOff>722</xdr:colOff>
      <xdr:row>7</xdr:row>
      <xdr:rowOff>0</xdr:rowOff>
    </xdr:from>
    <xdr:ext cx="356" cy="390238"/>
    <xdr:pic>
      <xdr:nvPicPr>
        <xdr:cNvPr id="3" name="Picture 3" descr="logo_seda garden_4">
          <a:extLst>
            <a:ext uri="{FF2B5EF4-FFF2-40B4-BE49-F238E27FC236}">
              <a16:creationId xmlns="" xmlns:a16="http://schemas.microsoft.com/office/drawing/2014/main" id="{837FD56D-707F-C5E1-D415-2494944548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9015182" y="1889760"/>
          <a:ext cx="356" cy="390238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view="pageBreakPreview" zoomScale="60" zoomScaleNormal="100" workbookViewId="0">
      <selection sqref="A1:D1"/>
    </sheetView>
  </sheetViews>
  <sheetFormatPr defaultColWidth="9" defaultRowHeight="13.8"/>
  <cols>
    <col min="1" max="1" width="10.59765625" customWidth="1"/>
    <col min="2" max="2" width="52.69921875" customWidth="1"/>
    <col min="3" max="3" width="12.59765625" bestFit="1" customWidth="1"/>
    <col min="4" max="4" width="23.5" customWidth="1"/>
    <col min="5" max="5" width="9" customWidth="1"/>
  </cols>
  <sheetData>
    <row r="1" spans="1:4" ht="93.75" customHeight="1">
      <c r="A1" s="550" t="s">
        <v>306</v>
      </c>
      <c r="B1" s="550"/>
      <c r="C1" s="550"/>
      <c r="D1" s="550"/>
    </row>
    <row r="2" spans="1:4" ht="14.4">
      <c r="A2" s="548"/>
      <c r="B2" s="548"/>
      <c r="C2" s="548"/>
      <c r="D2" s="548"/>
    </row>
    <row r="3" spans="1:4" ht="14.4">
      <c r="A3" s="61"/>
      <c r="B3" s="61"/>
      <c r="C3" s="61"/>
      <c r="D3" s="61"/>
    </row>
    <row r="4" spans="1:4" ht="14.4">
      <c r="A4" s="61"/>
      <c r="B4" s="61"/>
      <c r="C4" s="61"/>
      <c r="D4" s="61"/>
    </row>
    <row r="5" spans="1:4" ht="14.4">
      <c r="A5" s="61"/>
      <c r="B5" s="61"/>
      <c r="C5" s="61"/>
      <c r="D5" s="61"/>
    </row>
    <row r="6" spans="1:4" ht="14.4">
      <c r="A6" s="61"/>
      <c r="B6" s="61"/>
      <c r="C6" s="61"/>
      <c r="D6" s="61"/>
    </row>
    <row r="7" spans="1:4" ht="14.4">
      <c r="A7" s="61"/>
      <c r="B7" s="61"/>
      <c r="C7" s="61"/>
      <c r="D7" s="61"/>
    </row>
    <row r="8" spans="1:4" ht="14.4">
      <c r="A8" s="61"/>
      <c r="B8" s="61"/>
      <c r="C8" s="61"/>
      <c r="D8" s="61"/>
    </row>
    <row r="9" spans="1:4" ht="14.4">
      <c r="A9" s="61"/>
      <c r="B9" s="61"/>
      <c r="C9" s="61"/>
      <c r="D9" s="61"/>
    </row>
    <row r="10" spans="1:4" ht="14.4">
      <c r="A10" s="61"/>
      <c r="B10" s="61"/>
      <c r="C10" s="61"/>
      <c r="D10" s="61"/>
    </row>
    <row r="11" spans="1:4" ht="14.4">
      <c r="A11" s="61"/>
      <c r="B11" s="61"/>
      <c r="C11" s="61"/>
      <c r="D11" s="61"/>
    </row>
    <row r="12" spans="1:4" ht="14.4">
      <c r="A12" s="61"/>
      <c r="B12" s="61"/>
      <c r="C12" s="61"/>
      <c r="D12" s="61"/>
    </row>
    <row r="13" spans="1:4" ht="14.4">
      <c r="A13" s="61"/>
      <c r="B13" s="61"/>
      <c r="C13" s="61"/>
      <c r="D13" s="61"/>
    </row>
    <row r="14" spans="1:4" ht="14.4">
      <c r="A14" s="61"/>
      <c r="B14" s="61"/>
      <c r="C14" s="61"/>
      <c r="D14" s="61"/>
    </row>
    <row r="15" spans="1:4" s="2" customFormat="1" ht="28.8">
      <c r="A15" s="549" t="s">
        <v>0</v>
      </c>
      <c r="B15" s="549"/>
      <c r="C15" s="549"/>
      <c r="D15" s="549"/>
    </row>
    <row r="16" spans="1:4" ht="14.4">
      <c r="A16" s="61"/>
      <c r="B16" s="61"/>
      <c r="C16" s="61"/>
      <c r="D16" s="61"/>
    </row>
    <row r="17" spans="1:4" ht="14.4">
      <c r="A17" s="61"/>
      <c r="B17" s="61"/>
      <c r="C17" s="61"/>
      <c r="D17" s="61"/>
    </row>
    <row r="18" spans="1:4" ht="14.4">
      <c r="A18" s="61"/>
      <c r="B18" s="61"/>
      <c r="C18" s="61"/>
      <c r="D18" s="61"/>
    </row>
    <row r="19" spans="1:4" ht="14.4">
      <c r="A19" s="61"/>
      <c r="B19" s="61"/>
      <c r="C19" s="61"/>
      <c r="D19" s="61"/>
    </row>
    <row r="20" spans="1:4" ht="14.4">
      <c r="A20" s="61"/>
      <c r="B20" s="61"/>
      <c r="C20" s="61"/>
      <c r="D20" s="61"/>
    </row>
    <row r="21" spans="1:4" ht="14.4">
      <c r="A21" s="61"/>
      <c r="B21" s="61"/>
      <c r="C21" s="61"/>
      <c r="D21" s="61"/>
    </row>
    <row r="29" spans="1:4">
      <c r="A29" s="1"/>
      <c r="B29" s="1"/>
      <c r="C29" s="1"/>
      <c r="D29" s="1"/>
    </row>
  </sheetData>
  <mergeCells count="3">
    <mergeCell ref="A2:D2"/>
    <mergeCell ref="A15:D15"/>
    <mergeCell ref="A1:D1"/>
  </mergeCells>
  <pageMargins left="0.92362204724409414" right="0.39370078740157505" top="0.78740157480315009" bottom="0.59015748031496107" header="0.39370078740157505" footer="0.39370078740157505"/>
  <pageSetup paperSize="9" scale="76" fitToWidth="0" fitToHeight="0" pageOrder="overThenDown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view="pageBreakPreview" topLeftCell="A25" zoomScale="75" zoomScaleNormal="75" zoomScaleSheetLayoutView="75" workbookViewId="0">
      <selection activeCell="L55" sqref="L55"/>
    </sheetView>
  </sheetViews>
  <sheetFormatPr defaultRowHeight="13.8"/>
  <cols>
    <col min="1" max="1" width="5.5" customWidth="1"/>
    <col min="2" max="2" width="15.69921875" customWidth="1"/>
    <col min="3" max="3" width="60.3984375" customWidth="1"/>
    <col min="4" max="4" width="15.19921875" customWidth="1"/>
    <col min="5" max="5" width="10.69921875" customWidth="1"/>
    <col min="6" max="6" width="8.8984375" customWidth="1"/>
    <col min="7" max="7" width="12.59765625" bestFit="1" customWidth="1"/>
  </cols>
  <sheetData>
    <row r="1" spans="1:8" ht="23.4">
      <c r="A1" s="60" t="s">
        <v>177</v>
      </c>
      <c r="B1" s="58"/>
      <c r="C1" s="58"/>
      <c r="D1" s="58"/>
      <c r="E1" s="58"/>
      <c r="F1" s="58"/>
      <c r="G1" s="58"/>
      <c r="H1" s="61"/>
    </row>
    <row r="2" spans="1:8" ht="15.6">
      <c r="A2" s="62"/>
      <c r="B2" s="62"/>
      <c r="C2" s="63"/>
      <c r="D2" s="63"/>
      <c r="E2" s="63"/>
      <c r="F2" s="64"/>
      <c r="G2" s="63"/>
      <c r="H2" s="61"/>
    </row>
    <row r="3" spans="1:8" ht="15.6">
      <c r="A3" s="65" t="s">
        <v>178</v>
      </c>
      <c r="B3" s="62"/>
      <c r="C3" s="63"/>
      <c r="D3" s="63"/>
      <c r="E3" s="63"/>
      <c r="F3" s="64"/>
      <c r="G3" s="63"/>
      <c r="H3" s="61"/>
    </row>
    <row r="4" spans="1:8" ht="15.6">
      <c r="A4" s="66" t="s">
        <v>179</v>
      </c>
      <c r="B4" s="63"/>
      <c r="C4" s="67"/>
      <c r="D4" s="67"/>
      <c r="E4" s="64"/>
      <c r="F4" s="68"/>
      <c r="G4" s="64"/>
      <c r="H4" s="61"/>
    </row>
    <row r="5" spans="1:8" ht="15.6">
      <c r="A5" s="69" t="s">
        <v>180</v>
      </c>
      <c r="B5" s="70" t="s">
        <v>181</v>
      </c>
      <c r="C5" s="71" t="s">
        <v>182</v>
      </c>
      <c r="D5" s="72" t="s">
        <v>183</v>
      </c>
      <c r="E5" s="69" t="s">
        <v>184</v>
      </c>
      <c r="F5" s="69" t="s">
        <v>185</v>
      </c>
      <c r="G5" s="69" t="s">
        <v>186</v>
      </c>
      <c r="H5" s="61"/>
    </row>
    <row r="6" spans="1:8" ht="15.6">
      <c r="A6" s="73">
        <v>1</v>
      </c>
      <c r="B6" s="74" t="s">
        <v>187</v>
      </c>
      <c r="C6" s="52" t="s">
        <v>188</v>
      </c>
      <c r="D6" s="73" t="s">
        <v>189</v>
      </c>
      <c r="E6" s="73">
        <v>56</v>
      </c>
      <c r="F6" s="539">
        <v>0</v>
      </c>
      <c r="G6" s="76">
        <f>E6*F6</f>
        <v>0</v>
      </c>
      <c r="H6" s="61"/>
    </row>
    <row r="7" spans="1:8" ht="15.6">
      <c r="A7" s="73">
        <v>2</v>
      </c>
      <c r="B7" s="74" t="s">
        <v>190</v>
      </c>
      <c r="C7" s="52" t="s">
        <v>191</v>
      </c>
      <c r="D7" s="73" t="s">
        <v>189</v>
      </c>
      <c r="E7" s="73">
        <v>52</v>
      </c>
      <c r="F7" s="539">
        <v>0</v>
      </c>
      <c r="G7" s="76">
        <f>E7*F7</f>
        <v>0</v>
      </c>
      <c r="H7" s="61"/>
    </row>
    <row r="8" spans="1:8" ht="15.6">
      <c r="A8" s="73">
        <v>3</v>
      </c>
      <c r="B8" s="74" t="s">
        <v>192</v>
      </c>
      <c r="C8" s="52" t="s">
        <v>193</v>
      </c>
      <c r="D8" s="73" t="s">
        <v>189</v>
      </c>
      <c r="E8" s="73">
        <v>50</v>
      </c>
      <c r="F8" s="539">
        <v>0</v>
      </c>
      <c r="G8" s="76">
        <f>E8*F8</f>
        <v>0</v>
      </c>
      <c r="H8" s="61"/>
    </row>
    <row r="9" spans="1:8" ht="15.6">
      <c r="A9" s="73">
        <v>4</v>
      </c>
      <c r="B9" s="74" t="s">
        <v>194</v>
      </c>
      <c r="C9" s="52" t="s">
        <v>195</v>
      </c>
      <c r="D9" s="73" t="s">
        <v>189</v>
      </c>
      <c r="E9" s="73">
        <v>57</v>
      </c>
      <c r="F9" s="539">
        <v>0</v>
      </c>
      <c r="G9" s="76">
        <f>E9*F9</f>
        <v>0</v>
      </c>
      <c r="H9" s="61"/>
    </row>
    <row r="10" spans="1:8" ht="15.6">
      <c r="A10" s="70" t="s">
        <v>196</v>
      </c>
      <c r="B10" s="69"/>
      <c r="C10" s="77"/>
      <c r="D10" s="69"/>
      <c r="E10" s="69">
        <f>SUM(E6:E9)</f>
        <v>215</v>
      </c>
      <c r="F10" s="75"/>
      <c r="G10" s="78">
        <f>SUM(G6:G9)</f>
        <v>0</v>
      </c>
      <c r="H10" s="61"/>
    </row>
    <row r="11" spans="1:8" ht="15.6">
      <c r="A11" s="65"/>
      <c r="B11" s="58"/>
      <c r="C11" s="63"/>
      <c r="D11" s="63"/>
      <c r="E11" s="63"/>
      <c r="F11" s="64"/>
      <c r="G11" s="63"/>
      <c r="H11" s="61"/>
    </row>
    <row r="12" spans="1:8" ht="15.6">
      <c r="A12" s="65" t="s">
        <v>197</v>
      </c>
      <c r="B12" s="63"/>
      <c r="C12" s="63"/>
      <c r="D12" s="63"/>
      <c r="E12" s="64"/>
      <c r="F12" s="63"/>
      <c r="G12" s="63"/>
      <c r="H12" s="61"/>
    </row>
    <row r="13" spans="1:8" ht="15.6">
      <c r="A13" s="79" t="s">
        <v>283</v>
      </c>
      <c r="B13" s="63"/>
      <c r="C13" s="63"/>
      <c r="D13" s="63"/>
      <c r="E13" s="64"/>
      <c r="F13" s="63"/>
      <c r="G13" s="63"/>
      <c r="H13" s="61"/>
    </row>
    <row r="14" spans="1:8" ht="15.6">
      <c r="A14" s="80" t="s">
        <v>198</v>
      </c>
      <c r="B14" s="79"/>
      <c r="C14" s="81"/>
      <c r="D14" s="82"/>
      <c r="E14" s="82"/>
      <c r="F14" s="82"/>
      <c r="G14" s="81"/>
      <c r="H14" s="61"/>
    </row>
    <row r="15" spans="1:8" ht="15.6">
      <c r="A15" s="83" t="s">
        <v>13</v>
      </c>
      <c r="B15" s="83" t="s">
        <v>199</v>
      </c>
      <c r="C15" s="84" t="s">
        <v>200</v>
      </c>
      <c r="D15" s="83" t="s">
        <v>201</v>
      </c>
      <c r="E15" s="83" t="s">
        <v>202</v>
      </c>
      <c r="F15" s="83" t="s">
        <v>203</v>
      </c>
      <c r="G15" s="83" t="s">
        <v>204</v>
      </c>
      <c r="H15" s="61"/>
    </row>
    <row r="16" spans="1:8" ht="15.6">
      <c r="A16" s="85">
        <v>1</v>
      </c>
      <c r="B16" s="86" t="s">
        <v>205</v>
      </c>
      <c r="C16" s="87" t="s">
        <v>206</v>
      </c>
      <c r="D16" s="86" t="s">
        <v>31</v>
      </c>
      <c r="E16" s="88">
        <f>E10</f>
        <v>215</v>
      </c>
      <c r="F16" s="539">
        <v>0</v>
      </c>
      <c r="G16" s="89">
        <f t="shared" ref="G16:G27" si="0">E16*F16</f>
        <v>0</v>
      </c>
      <c r="H16" s="61"/>
    </row>
    <row r="17" spans="1:8" ht="15.6">
      <c r="A17" s="85">
        <v>2</v>
      </c>
      <c r="B17" s="90" t="s">
        <v>207</v>
      </c>
      <c r="C17" s="91" t="s">
        <v>208</v>
      </c>
      <c r="D17" s="92" t="s">
        <v>31</v>
      </c>
      <c r="E17" s="88">
        <f>E16</f>
        <v>215</v>
      </c>
      <c r="F17" s="539">
        <v>0</v>
      </c>
      <c r="G17" s="89">
        <f t="shared" si="0"/>
        <v>0</v>
      </c>
      <c r="H17" s="61"/>
    </row>
    <row r="18" spans="1:8" ht="15.6">
      <c r="A18" s="85">
        <v>3</v>
      </c>
      <c r="B18" s="90" t="s">
        <v>209</v>
      </c>
      <c r="C18" s="51" t="s">
        <v>210</v>
      </c>
      <c r="D18" s="93" t="s">
        <v>31</v>
      </c>
      <c r="E18" s="88">
        <f>E17</f>
        <v>215</v>
      </c>
      <c r="F18" s="539">
        <v>0</v>
      </c>
      <c r="G18" s="89">
        <f t="shared" si="0"/>
        <v>0</v>
      </c>
      <c r="H18" s="61"/>
    </row>
    <row r="19" spans="1:8" ht="15.6">
      <c r="A19" s="85">
        <v>4</v>
      </c>
      <c r="B19" s="90" t="s">
        <v>211</v>
      </c>
      <c r="C19" s="51" t="s">
        <v>212</v>
      </c>
      <c r="D19" s="94" t="s">
        <v>31</v>
      </c>
      <c r="E19" s="88">
        <f>E16</f>
        <v>215</v>
      </c>
      <c r="F19" s="539">
        <v>0</v>
      </c>
      <c r="G19" s="89">
        <f t="shared" si="0"/>
        <v>0</v>
      </c>
      <c r="H19" s="61"/>
    </row>
    <row r="20" spans="1:8" ht="15.6">
      <c r="A20" s="85">
        <v>5</v>
      </c>
      <c r="B20" s="90" t="s">
        <v>213</v>
      </c>
      <c r="C20" s="51" t="s">
        <v>214</v>
      </c>
      <c r="D20" s="95" t="s">
        <v>31</v>
      </c>
      <c r="E20" s="96">
        <f>E16</f>
        <v>215</v>
      </c>
      <c r="F20" s="539">
        <v>0</v>
      </c>
      <c r="G20" s="89">
        <f t="shared" si="0"/>
        <v>0</v>
      </c>
      <c r="H20" s="61"/>
    </row>
    <row r="21" spans="1:8" ht="15.6">
      <c r="A21" s="85">
        <v>6</v>
      </c>
      <c r="B21" s="90" t="s">
        <v>205</v>
      </c>
      <c r="C21" s="97" t="s">
        <v>215</v>
      </c>
      <c r="D21" s="86" t="s">
        <v>31</v>
      </c>
      <c r="E21" s="88">
        <f>E16</f>
        <v>215</v>
      </c>
      <c r="F21" s="539">
        <v>0</v>
      </c>
      <c r="G21" s="89">
        <f t="shared" si="0"/>
        <v>0</v>
      </c>
      <c r="H21" s="61"/>
    </row>
    <row r="22" spans="1:8" ht="15.6">
      <c r="A22" s="85">
        <v>7</v>
      </c>
      <c r="B22" s="90" t="s">
        <v>216</v>
      </c>
      <c r="C22" s="97" t="s">
        <v>217</v>
      </c>
      <c r="D22" s="86" t="s">
        <v>31</v>
      </c>
      <c r="E22" s="88">
        <f>E16</f>
        <v>215</v>
      </c>
      <c r="F22" s="539">
        <v>0</v>
      </c>
      <c r="G22" s="89">
        <f t="shared" si="0"/>
        <v>0</v>
      </c>
      <c r="H22" s="61"/>
    </row>
    <row r="23" spans="1:8" ht="15.6">
      <c r="A23" s="85">
        <v>9</v>
      </c>
      <c r="B23" s="90" t="s">
        <v>205</v>
      </c>
      <c r="C23" s="97" t="s">
        <v>218</v>
      </c>
      <c r="D23" s="86" t="s">
        <v>31</v>
      </c>
      <c r="E23" s="88">
        <f>E16</f>
        <v>215</v>
      </c>
      <c r="F23" s="539">
        <v>0</v>
      </c>
      <c r="G23" s="89">
        <f t="shared" si="0"/>
        <v>0</v>
      </c>
      <c r="H23" s="61"/>
    </row>
    <row r="24" spans="1:8" ht="17.399999999999999">
      <c r="A24" s="85">
        <v>10</v>
      </c>
      <c r="B24" s="90" t="s">
        <v>205</v>
      </c>
      <c r="C24" s="98" t="s">
        <v>219</v>
      </c>
      <c r="D24" s="103" t="s">
        <v>132</v>
      </c>
      <c r="E24" s="96">
        <f>E16</f>
        <v>215</v>
      </c>
      <c r="F24" s="539">
        <v>0</v>
      </c>
      <c r="G24" s="89">
        <f t="shared" si="0"/>
        <v>0</v>
      </c>
      <c r="H24" s="61"/>
    </row>
    <row r="25" spans="1:8" ht="17.399999999999999">
      <c r="A25" s="85">
        <v>11</v>
      </c>
      <c r="B25" s="90" t="s">
        <v>150</v>
      </c>
      <c r="C25" s="99" t="s">
        <v>220</v>
      </c>
      <c r="D25" s="100" t="s">
        <v>300</v>
      </c>
      <c r="E25" s="100">
        <f>E16*0.03</f>
        <v>6.45</v>
      </c>
      <c r="F25" s="539">
        <v>0</v>
      </c>
      <c r="G25" s="89">
        <f t="shared" si="0"/>
        <v>0</v>
      </c>
      <c r="H25" s="61"/>
    </row>
    <row r="26" spans="1:8" ht="15.6">
      <c r="A26" s="85">
        <v>12</v>
      </c>
      <c r="B26" s="101" t="s">
        <v>221</v>
      </c>
      <c r="C26" s="102" t="s">
        <v>222</v>
      </c>
      <c r="D26" s="103" t="s">
        <v>47</v>
      </c>
      <c r="E26" s="103">
        <f>E16*0.01</f>
        <v>2.15</v>
      </c>
      <c r="F26" s="539">
        <v>0</v>
      </c>
      <c r="G26" s="89">
        <f t="shared" si="0"/>
        <v>0</v>
      </c>
      <c r="H26" s="61"/>
    </row>
    <row r="27" spans="1:8" ht="15.6">
      <c r="A27" s="85">
        <v>13</v>
      </c>
      <c r="B27" s="101" t="s">
        <v>205</v>
      </c>
      <c r="C27" s="102" t="s">
        <v>223</v>
      </c>
      <c r="D27" s="86" t="s">
        <v>31</v>
      </c>
      <c r="E27" s="88">
        <f>E21</f>
        <v>215</v>
      </c>
      <c r="F27" s="539">
        <v>0</v>
      </c>
      <c r="G27" s="89">
        <f t="shared" si="0"/>
        <v>0</v>
      </c>
      <c r="H27" s="61"/>
    </row>
    <row r="28" spans="1:8" ht="15.6">
      <c r="A28" s="104" t="s">
        <v>196</v>
      </c>
      <c r="B28" s="105"/>
      <c r="C28" s="105"/>
      <c r="D28" s="106"/>
      <c r="E28" s="106"/>
      <c r="F28" s="106"/>
      <c r="G28" s="107">
        <f>SUM(G16:G27)</f>
        <v>0</v>
      </c>
      <c r="H28" s="61"/>
    </row>
    <row r="29" spans="1:8" ht="15.6">
      <c r="A29" s="108"/>
      <c r="B29" s="108"/>
      <c r="C29" s="108"/>
      <c r="D29" s="109"/>
      <c r="E29" s="109"/>
      <c r="F29" s="109"/>
      <c r="G29" s="110"/>
      <c r="H29" s="61"/>
    </row>
    <row r="30" spans="1:8" ht="15.6">
      <c r="A30" s="79"/>
      <c r="B30" s="65" t="s">
        <v>224</v>
      </c>
      <c r="C30" s="81"/>
      <c r="D30" s="81"/>
      <c r="E30" s="81"/>
      <c r="F30" s="81"/>
      <c r="G30" s="81"/>
      <c r="H30" s="61"/>
    </row>
    <row r="31" spans="1:8" ht="15.6">
      <c r="A31" s="58"/>
      <c r="B31" s="80" t="s">
        <v>225</v>
      </c>
      <c r="C31" s="81"/>
      <c r="D31" s="81"/>
      <c r="E31" s="81"/>
      <c r="F31" s="81"/>
      <c r="G31" s="81"/>
      <c r="H31" s="61"/>
    </row>
    <row r="32" spans="1:8" ht="15.6">
      <c r="A32" s="83" t="s">
        <v>13</v>
      </c>
      <c r="B32" s="626" t="s">
        <v>226</v>
      </c>
      <c r="C32" s="627"/>
      <c r="D32" s="69" t="s">
        <v>201</v>
      </c>
      <c r="E32" s="69" t="s">
        <v>202</v>
      </c>
      <c r="F32" s="69" t="s">
        <v>203</v>
      </c>
      <c r="G32" s="69" t="s">
        <v>204</v>
      </c>
      <c r="H32" s="61"/>
    </row>
    <row r="33" spans="1:8" ht="15.6">
      <c r="A33" s="75">
        <v>1</v>
      </c>
      <c r="B33" s="628" t="s">
        <v>302</v>
      </c>
      <c r="C33" s="629"/>
      <c r="D33" s="90" t="s">
        <v>31</v>
      </c>
      <c r="E33" s="75">
        <f>E10*3</f>
        <v>645</v>
      </c>
      <c r="F33" s="539">
        <v>0</v>
      </c>
      <c r="G33" s="111">
        <f t="shared" ref="G33:G38" si="1">E33*F33</f>
        <v>0</v>
      </c>
      <c r="H33" s="61"/>
    </row>
    <row r="34" spans="1:8" ht="15.6">
      <c r="A34" s="75">
        <v>2</v>
      </c>
      <c r="B34" s="624" t="s">
        <v>304</v>
      </c>
      <c r="C34" s="625"/>
      <c r="D34" s="101" t="s">
        <v>31</v>
      </c>
      <c r="E34" s="112">
        <f>E10</f>
        <v>215</v>
      </c>
      <c r="F34" s="539">
        <v>0</v>
      </c>
      <c r="G34" s="111">
        <f t="shared" si="1"/>
        <v>0</v>
      </c>
      <c r="H34" s="61"/>
    </row>
    <row r="35" spans="1:8" ht="15.6">
      <c r="A35" s="75">
        <v>3</v>
      </c>
      <c r="B35" s="624" t="s">
        <v>227</v>
      </c>
      <c r="C35" s="625"/>
      <c r="D35" s="101" t="s">
        <v>228</v>
      </c>
      <c r="E35" s="112">
        <f>E10/2</f>
        <v>107.5</v>
      </c>
      <c r="F35" s="539">
        <v>0</v>
      </c>
      <c r="G35" s="111">
        <f t="shared" si="1"/>
        <v>0</v>
      </c>
      <c r="H35" s="61"/>
    </row>
    <row r="36" spans="1:8" ht="17.399999999999999">
      <c r="A36" s="75">
        <v>4</v>
      </c>
      <c r="B36" s="624" t="s">
        <v>229</v>
      </c>
      <c r="C36" s="625"/>
      <c r="D36" s="101" t="s">
        <v>300</v>
      </c>
      <c r="E36" s="112">
        <f>E10*0.1</f>
        <v>21.5</v>
      </c>
      <c r="F36" s="539">
        <v>0</v>
      </c>
      <c r="G36" s="111">
        <f t="shared" si="1"/>
        <v>0</v>
      </c>
      <c r="H36" s="61"/>
    </row>
    <row r="37" spans="1:8" ht="15.6">
      <c r="A37" s="75">
        <v>5</v>
      </c>
      <c r="B37" s="624" t="s">
        <v>230</v>
      </c>
      <c r="C37" s="625"/>
      <c r="D37" s="101" t="s">
        <v>68</v>
      </c>
      <c r="E37" s="112">
        <f>E10/1000*5</f>
        <v>1.075</v>
      </c>
      <c r="F37" s="539">
        <v>0</v>
      </c>
      <c r="G37" s="111">
        <f t="shared" si="1"/>
        <v>0</v>
      </c>
      <c r="H37" s="61"/>
    </row>
    <row r="38" spans="1:8" ht="15.6">
      <c r="A38" s="75">
        <v>6</v>
      </c>
      <c r="B38" s="624" t="s">
        <v>231</v>
      </c>
      <c r="C38" s="625"/>
      <c r="D38" s="90" t="s">
        <v>228</v>
      </c>
      <c r="E38" s="75">
        <f>E34*1.5</f>
        <v>322.5</v>
      </c>
      <c r="F38" s="539">
        <v>0</v>
      </c>
      <c r="G38" s="111">
        <f t="shared" si="1"/>
        <v>0</v>
      </c>
      <c r="H38" s="61"/>
    </row>
    <row r="39" spans="1:8" ht="15.6">
      <c r="A39" s="70" t="s">
        <v>196</v>
      </c>
      <c r="B39" s="113"/>
      <c r="C39" s="70"/>
      <c r="D39" s="69"/>
      <c r="E39" s="69" t="s">
        <v>12</v>
      </c>
      <c r="F39" s="69"/>
      <c r="G39" s="114">
        <f>SUM(G33:G38)</f>
        <v>0</v>
      </c>
      <c r="H39" s="61"/>
    </row>
    <row r="40" spans="1:8" ht="15.6">
      <c r="A40" s="58"/>
      <c r="B40" s="80"/>
      <c r="C40" s="115"/>
      <c r="D40" s="80"/>
      <c r="E40" s="80"/>
      <c r="F40" s="80"/>
      <c r="G40" s="80"/>
      <c r="H40" s="61"/>
    </row>
    <row r="41" spans="1:8" ht="15.6">
      <c r="A41" s="115"/>
      <c r="B41" s="65" t="s">
        <v>232</v>
      </c>
      <c r="C41" s="79"/>
      <c r="D41" s="79"/>
      <c r="E41" s="79"/>
      <c r="F41" s="79"/>
      <c r="G41" s="79"/>
      <c r="H41" s="61"/>
    </row>
    <row r="42" spans="1:8" ht="15.6">
      <c r="A42" s="115"/>
      <c r="B42" s="51" t="s">
        <v>233</v>
      </c>
      <c r="C42" s="634"/>
      <c r="D42" s="635"/>
      <c r="E42" s="635"/>
      <c r="F42" s="636"/>
      <c r="G42" s="111">
        <f>G10</f>
        <v>0</v>
      </c>
      <c r="H42" s="61"/>
    </row>
    <row r="43" spans="1:8" ht="15.6">
      <c r="A43" s="58"/>
      <c r="B43" s="51" t="s">
        <v>234</v>
      </c>
      <c r="C43" s="634"/>
      <c r="D43" s="635"/>
      <c r="E43" s="635"/>
      <c r="F43" s="636"/>
      <c r="G43" s="111">
        <f>G28</f>
        <v>0</v>
      </c>
      <c r="H43" s="61"/>
    </row>
    <row r="44" spans="1:8" ht="15.6">
      <c r="A44" s="58"/>
      <c r="B44" s="51" t="s">
        <v>235</v>
      </c>
      <c r="C44" s="634"/>
      <c r="D44" s="635"/>
      <c r="E44" s="635"/>
      <c r="F44" s="636"/>
      <c r="G44" s="111">
        <f>G39</f>
        <v>0</v>
      </c>
      <c r="H44" s="61"/>
    </row>
    <row r="45" spans="1:8" ht="15.6">
      <c r="A45" s="58"/>
      <c r="B45" s="637" t="s">
        <v>236</v>
      </c>
      <c r="C45" s="637"/>
      <c r="D45" s="637"/>
      <c r="E45" s="637"/>
      <c r="F45" s="637"/>
      <c r="G45" s="111">
        <f>SUM(G42:G44)</f>
        <v>0</v>
      </c>
      <c r="H45" s="61"/>
    </row>
    <row r="46" spans="1:8" ht="15.6">
      <c r="A46" s="58"/>
      <c r="B46" s="638" t="s">
        <v>237</v>
      </c>
      <c r="C46" s="638"/>
      <c r="D46" s="638"/>
      <c r="E46" s="638"/>
      <c r="F46" s="638"/>
      <c r="G46" s="114">
        <f>G45*1.21</f>
        <v>0</v>
      </c>
      <c r="H46" s="61"/>
    </row>
    <row r="47" spans="1:8" ht="14.4">
      <c r="A47" s="61"/>
      <c r="B47" s="61"/>
      <c r="C47" s="61"/>
      <c r="D47" s="61"/>
      <c r="E47" s="61"/>
      <c r="F47" s="61"/>
      <c r="G47" s="61"/>
      <c r="H47" s="61"/>
    </row>
    <row r="48" spans="1:8" ht="14.4">
      <c r="A48" s="61"/>
      <c r="B48" s="61"/>
      <c r="C48" s="61"/>
      <c r="D48" s="61"/>
      <c r="E48" s="61"/>
      <c r="F48" s="61"/>
      <c r="G48" s="61"/>
      <c r="H48" s="61"/>
    </row>
    <row r="49" spans="1:8" ht="15.6">
      <c r="A49" s="65" t="s">
        <v>238</v>
      </c>
      <c r="B49" s="79"/>
      <c r="C49" s="81"/>
      <c r="D49" s="82"/>
      <c r="E49" s="82"/>
      <c r="F49" s="82"/>
      <c r="G49" s="81"/>
      <c r="H49" s="61"/>
    </row>
    <row r="50" spans="1:8" ht="15.6">
      <c r="A50" s="80" t="s">
        <v>239</v>
      </c>
      <c r="B50" s="79"/>
      <c r="C50" s="81"/>
      <c r="D50" s="82"/>
      <c r="E50" s="82"/>
      <c r="F50" s="82"/>
      <c r="G50" s="81"/>
      <c r="H50" s="61"/>
    </row>
    <row r="51" spans="1:8" ht="15.6">
      <c r="A51" s="86" t="s">
        <v>13</v>
      </c>
      <c r="B51" s="86" t="s">
        <v>199</v>
      </c>
      <c r="C51" s="116" t="s">
        <v>200</v>
      </c>
      <c r="D51" s="117" t="s">
        <v>201</v>
      </c>
      <c r="E51" s="117" t="s">
        <v>202</v>
      </c>
      <c r="F51" s="117" t="s">
        <v>203</v>
      </c>
      <c r="G51" s="117" t="s">
        <v>204</v>
      </c>
      <c r="H51" s="61"/>
    </row>
    <row r="52" spans="1:8" ht="15.6">
      <c r="A52" s="86">
        <v>1</v>
      </c>
      <c r="B52" s="118" t="s">
        <v>205</v>
      </c>
      <c r="C52" s="119" t="s">
        <v>240</v>
      </c>
      <c r="D52" s="88" t="s">
        <v>31</v>
      </c>
      <c r="E52" s="120">
        <v>215</v>
      </c>
      <c r="F52" s="539">
        <v>0</v>
      </c>
      <c r="G52" s="121">
        <f>E52*F52</f>
        <v>0</v>
      </c>
      <c r="H52" s="61"/>
    </row>
    <row r="53" spans="1:8" ht="15.6">
      <c r="A53" s="86">
        <v>2</v>
      </c>
      <c r="B53" s="122" t="s">
        <v>205</v>
      </c>
      <c r="C53" s="119" t="s">
        <v>241</v>
      </c>
      <c r="D53" s="88" t="s">
        <v>31</v>
      </c>
      <c r="E53" s="120">
        <v>215</v>
      </c>
      <c r="F53" s="539">
        <v>0</v>
      </c>
      <c r="G53" s="121">
        <f>E53*F53</f>
        <v>0</v>
      </c>
      <c r="H53" s="61"/>
    </row>
    <row r="54" spans="1:8" ht="31.2">
      <c r="A54" s="86">
        <v>3</v>
      </c>
      <c r="B54" s="122" t="s">
        <v>205</v>
      </c>
      <c r="C54" s="119" t="s">
        <v>242</v>
      </c>
      <c r="D54" s="88" t="s">
        <v>31</v>
      </c>
      <c r="E54" s="120">
        <v>215</v>
      </c>
      <c r="F54" s="539">
        <v>0</v>
      </c>
      <c r="G54" s="121">
        <f>E54*F54</f>
        <v>0</v>
      </c>
      <c r="H54" s="61"/>
    </row>
    <row r="55" spans="1:8" ht="17.399999999999999">
      <c r="A55" s="123">
        <v>4</v>
      </c>
      <c r="B55" s="124" t="s">
        <v>205</v>
      </c>
      <c r="C55" s="125" t="s">
        <v>243</v>
      </c>
      <c r="D55" s="103" t="s">
        <v>132</v>
      </c>
      <c r="E55" s="126">
        <v>43</v>
      </c>
      <c r="F55" s="539">
        <v>0</v>
      </c>
      <c r="G55" s="127">
        <f>E55*F55</f>
        <v>0</v>
      </c>
      <c r="H55" s="61"/>
    </row>
    <row r="56" spans="1:8" ht="15.6">
      <c r="A56" s="630" t="s">
        <v>244</v>
      </c>
      <c r="B56" s="630"/>
      <c r="C56" s="630"/>
      <c r="D56" s="630"/>
      <c r="E56" s="630"/>
      <c r="F56" s="630"/>
      <c r="G56" s="128">
        <f>SUM(G52:G55)</f>
        <v>0</v>
      </c>
      <c r="H56" s="61"/>
    </row>
    <row r="57" spans="1:8" ht="15.6">
      <c r="A57" s="630" t="s">
        <v>245</v>
      </c>
      <c r="B57" s="630"/>
      <c r="C57" s="630"/>
      <c r="D57" s="630"/>
      <c r="E57" s="630"/>
      <c r="F57" s="630"/>
      <c r="G57" s="128">
        <f>G56*1.21</f>
        <v>0</v>
      </c>
      <c r="H57" s="61"/>
    </row>
    <row r="58" spans="1:8" ht="15.6">
      <c r="A58" s="129" t="s">
        <v>246</v>
      </c>
      <c r="B58" s="97"/>
      <c r="C58" s="130"/>
      <c r="D58" s="130"/>
      <c r="E58" s="130"/>
      <c r="F58" s="131"/>
      <c r="G58" s="132">
        <f>G56*3</f>
        <v>0</v>
      </c>
      <c r="H58" s="61"/>
    </row>
    <row r="59" spans="1:8" ht="15.6">
      <c r="A59" s="631" t="s">
        <v>247</v>
      </c>
      <c r="B59" s="632"/>
      <c r="C59" s="632"/>
      <c r="D59" s="632"/>
      <c r="E59" s="632"/>
      <c r="F59" s="633"/>
      <c r="G59" s="133">
        <f>G58*1.21</f>
        <v>0</v>
      </c>
      <c r="H59" s="61"/>
    </row>
    <row r="60" spans="1:8" ht="14.4">
      <c r="A60" s="61"/>
      <c r="B60" s="61"/>
      <c r="C60" s="61"/>
      <c r="D60" s="61"/>
      <c r="E60" s="61"/>
      <c r="F60" s="61"/>
      <c r="G60" s="61"/>
      <c r="H60" s="61"/>
    </row>
    <row r="61" spans="1:8" ht="14.4">
      <c r="A61" s="61"/>
      <c r="B61" s="61"/>
      <c r="C61" s="61"/>
      <c r="D61" s="61"/>
      <c r="E61" s="61"/>
      <c r="F61" s="61"/>
      <c r="G61" s="61"/>
      <c r="H61" s="61"/>
    </row>
    <row r="62" spans="1:8" ht="14.4">
      <c r="A62" s="61"/>
      <c r="B62" s="61"/>
      <c r="C62" s="61"/>
      <c r="D62" s="61"/>
      <c r="E62" s="61"/>
      <c r="F62" s="61"/>
      <c r="G62" s="61"/>
      <c r="H62" s="61"/>
    </row>
    <row r="63" spans="1:8" ht="14.4">
      <c r="A63" s="61"/>
      <c r="B63" s="61"/>
      <c r="C63" s="61"/>
      <c r="D63" s="61"/>
      <c r="E63" s="61"/>
      <c r="F63" s="61"/>
      <c r="G63" s="61"/>
      <c r="H63" s="61"/>
    </row>
    <row r="64" spans="1:8" ht="14.4">
      <c r="A64" s="61"/>
      <c r="B64" s="61"/>
      <c r="C64" s="61"/>
      <c r="D64" s="61"/>
      <c r="E64" s="61"/>
      <c r="F64" s="61"/>
      <c r="G64" s="61"/>
      <c r="H64" s="61"/>
    </row>
    <row r="65" spans="1:8" ht="14.4">
      <c r="A65" s="61"/>
      <c r="B65" s="61"/>
      <c r="C65" s="61"/>
      <c r="D65" s="61"/>
      <c r="E65" s="61"/>
      <c r="F65" s="61"/>
      <c r="G65" s="61"/>
      <c r="H65" s="61"/>
    </row>
    <row r="66" spans="1:8" ht="14.4">
      <c r="A66" s="61"/>
      <c r="B66" s="61"/>
      <c r="C66" s="61"/>
      <c r="D66" s="61"/>
      <c r="E66" s="61"/>
      <c r="F66" s="61"/>
      <c r="G66" s="61"/>
      <c r="H66" s="61"/>
    </row>
    <row r="67" spans="1:8" ht="14.4">
      <c r="A67" s="61"/>
      <c r="B67" s="61"/>
      <c r="C67" s="61"/>
      <c r="D67" s="61"/>
      <c r="E67" s="61"/>
      <c r="F67" s="61"/>
      <c r="G67" s="61"/>
      <c r="H67" s="61"/>
    </row>
    <row r="68" spans="1:8" ht="14.4">
      <c r="A68" s="61"/>
      <c r="B68" s="61"/>
      <c r="C68" s="61"/>
      <c r="D68" s="61"/>
      <c r="E68" s="61"/>
      <c r="F68" s="61"/>
      <c r="G68" s="61"/>
      <c r="H68" s="61"/>
    </row>
    <row r="69" spans="1:8" ht="14.4">
      <c r="A69" s="61"/>
      <c r="B69" s="61"/>
      <c r="C69" s="61"/>
      <c r="D69" s="61"/>
      <c r="E69" s="61"/>
      <c r="F69" s="61"/>
      <c r="G69" s="61"/>
      <c r="H69" s="61"/>
    </row>
    <row r="70" spans="1:8" ht="14.4">
      <c r="A70" s="61"/>
      <c r="B70" s="61"/>
      <c r="C70" s="61"/>
      <c r="D70" s="61"/>
      <c r="E70" s="61"/>
      <c r="F70" s="61"/>
      <c r="G70" s="61"/>
      <c r="H70" s="61"/>
    </row>
    <row r="71" spans="1:8" ht="14.4">
      <c r="A71" s="61"/>
      <c r="B71" s="61"/>
      <c r="C71" s="61"/>
      <c r="D71" s="61"/>
      <c r="E71" s="61"/>
      <c r="F71" s="61"/>
      <c r="G71" s="61"/>
      <c r="H71" s="61"/>
    </row>
    <row r="72" spans="1:8" ht="14.4">
      <c r="A72" s="61"/>
      <c r="B72" s="61"/>
      <c r="C72" s="61"/>
      <c r="D72" s="61"/>
      <c r="E72" s="61"/>
      <c r="F72" s="61"/>
      <c r="G72" s="61"/>
      <c r="H72" s="61"/>
    </row>
    <row r="73" spans="1:8" ht="14.4">
      <c r="A73" s="61"/>
      <c r="B73" s="61"/>
      <c r="C73" s="61"/>
      <c r="D73" s="61"/>
      <c r="E73" s="61"/>
      <c r="F73" s="61"/>
      <c r="G73" s="61"/>
      <c r="H73" s="61"/>
    </row>
    <row r="74" spans="1:8" ht="14.4">
      <c r="A74" s="61"/>
      <c r="B74" s="61"/>
      <c r="C74" s="61"/>
      <c r="D74" s="61"/>
      <c r="E74" s="61"/>
      <c r="F74" s="61"/>
      <c r="G74" s="61"/>
      <c r="H74" s="61"/>
    </row>
    <row r="75" spans="1:8">
      <c r="A75" s="57"/>
      <c r="B75" s="57"/>
      <c r="C75" s="57"/>
      <c r="D75" s="57"/>
      <c r="E75" s="57"/>
      <c r="F75" s="57"/>
      <c r="G75" s="57"/>
    </row>
    <row r="76" spans="1:8">
      <c r="A76" s="57"/>
      <c r="B76" s="57"/>
      <c r="C76" s="57"/>
      <c r="D76" s="57"/>
      <c r="E76" s="57"/>
      <c r="F76" s="57"/>
      <c r="G76" s="57"/>
    </row>
    <row r="77" spans="1:8">
      <c r="A77" s="57"/>
      <c r="B77" s="57"/>
      <c r="C77" s="57"/>
      <c r="D77" s="57"/>
      <c r="E77" s="57"/>
      <c r="F77" s="57"/>
      <c r="G77" s="57"/>
    </row>
    <row r="78" spans="1:8">
      <c r="A78" s="57"/>
      <c r="B78" s="57"/>
      <c r="C78" s="57"/>
      <c r="D78" s="57"/>
      <c r="E78" s="57"/>
      <c r="F78" s="57"/>
      <c r="G78" s="57"/>
    </row>
    <row r="79" spans="1:8">
      <c r="A79" s="57"/>
      <c r="B79" s="57"/>
      <c r="C79" s="57"/>
      <c r="D79" s="57"/>
      <c r="E79" s="57"/>
      <c r="F79" s="57"/>
      <c r="G79" s="57"/>
    </row>
    <row r="80" spans="1:8">
      <c r="A80" s="57"/>
      <c r="B80" s="57"/>
      <c r="C80" s="57"/>
      <c r="D80" s="57"/>
      <c r="E80" s="57"/>
      <c r="F80" s="57"/>
      <c r="G80" s="57"/>
    </row>
    <row r="81" spans="1:7">
      <c r="A81" s="57"/>
      <c r="B81" s="57"/>
      <c r="C81" s="57"/>
      <c r="D81" s="57"/>
      <c r="E81" s="57"/>
      <c r="F81" s="57"/>
      <c r="G81" s="57"/>
    </row>
    <row r="82" spans="1:7">
      <c r="A82" s="57"/>
      <c r="B82" s="57"/>
      <c r="C82" s="57"/>
      <c r="D82" s="57"/>
      <c r="E82" s="57"/>
      <c r="F82" s="57"/>
      <c r="G82" s="57"/>
    </row>
    <row r="83" spans="1:7">
      <c r="A83" s="57"/>
      <c r="B83" s="57"/>
      <c r="C83" s="57"/>
      <c r="D83" s="57"/>
      <c r="E83" s="57"/>
      <c r="F83" s="57"/>
      <c r="G83" s="57"/>
    </row>
    <row r="84" spans="1:7">
      <c r="A84" s="57"/>
      <c r="B84" s="57"/>
      <c r="C84" s="57"/>
      <c r="D84" s="57"/>
      <c r="E84" s="57"/>
      <c r="F84" s="57"/>
      <c r="G84" s="57"/>
    </row>
    <row r="85" spans="1:7">
      <c r="A85" s="57"/>
      <c r="B85" s="57"/>
      <c r="C85" s="57"/>
      <c r="D85" s="57"/>
      <c r="E85" s="57"/>
      <c r="F85" s="57"/>
      <c r="G85" s="57"/>
    </row>
    <row r="86" spans="1:7">
      <c r="A86" s="57"/>
      <c r="B86" s="57"/>
      <c r="C86" s="57"/>
      <c r="D86" s="57"/>
      <c r="E86" s="57"/>
      <c r="F86" s="57"/>
      <c r="G86" s="57"/>
    </row>
    <row r="87" spans="1:7">
      <c r="A87" s="57"/>
      <c r="B87" s="57"/>
      <c r="C87" s="57"/>
      <c r="D87" s="57"/>
      <c r="E87" s="57"/>
      <c r="F87" s="57"/>
      <c r="G87" s="57"/>
    </row>
    <row r="88" spans="1:7">
      <c r="A88" s="57"/>
      <c r="B88" s="57"/>
      <c r="C88" s="57"/>
      <c r="D88" s="57"/>
      <c r="E88" s="57"/>
      <c r="F88" s="57"/>
      <c r="G88" s="57"/>
    </row>
    <row r="89" spans="1:7">
      <c r="A89" s="57"/>
      <c r="B89" s="57"/>
      <c r="C89" s="57"/>
      <c r="D89" s="57"/>
      <c r="E89" s="57"/>
      <c r="F89" s="57"/>
      <c r="G89" s="57"/>
    </row>
    <row r="90" spans="1:7">
      <c r="A90" s="57"/>
      <c r="B90" s="57"/>
      <c r="C90" s="57"/>
      <c r="D90" s="57"/>
      <c r="E90" s="57"/>
      <c r="F90" s="57"/>
      <c r="G90" s="57"/>
    </row>
    <row r="91" spans="1:7">
      <c r="A91" s="57"/>
      <c r="B91" s="57"/>
      <c r="C91" s="57"/>
      <c r="D91" s="57"/>
      <c r="E91" s="57"/>
      <c r="F91" s="57"/>
      <c r="G91" s="57"/>
    </row>
    <row r="92" spans="1:7">
      <c r="A92" s="57"/>
      <c r="B92" s="57"/>
      <c r="C92" s="57"/>
      <c r="D92" s="57"/>
      <c r="E92" s="57"/>
      <c r="F92" s="57"/>
      <c r="G92" s="57"/>
    </row>
    <row r="93" spans="1:7">
      <c r="A93" s="57"/>
      <c r="B93" s="57"/>
      <c r="C93" s="57"/>
      <c r="D93" s="57"/>
      <c r="E93" s="57"/>
      <c r="F93" s="57"/>
      <c r="G93" s="57"/>
    </row>
    <row r="94" spans="1:7">
      <c r="A94" s="57"/>
      <c r="B94" s="57"/>
      <c r="C94" s="57"/>
      <c r="D94" s="57"/>
      <c r="E94" s="57"/>
      <c r="F94" s="57"/>
      <c r="G94" s="57"/>
    </row>
    <row r="95" spans="1:7">
      <c r="A95" s="57"/>
      <c r="B95" s="57"/>
      <c r="C95" s="57"/>
      <c r="D95" s="57"/>
      <c r="E95" s="57"/>
      <c r="F95" s="57"/>
      <c r="G95" s="57"/>
    </row>
    <row r="96" spans="1:7">
      <c r="A96" s="57"/>
      <c r="B96" s="57"/>
      <c r="C96" s="57"/>
      <c r="D96" s="57"/>
      <c r="E96" s="57"/>
      <c r="F96" s="57"/>
      <c r="G96" s="57"/>
    </row>
    <row r="97" spans="1:7">
      <c r="A97" s="57"/>
      <c r="B97" s="57"/>
      <c r="C97" s="57"/>
      <c r="D97" s="57"/>
      <c r="E97" s="57"/>
      <c r="F97" s="57"/>
      <c r="G97" s="57"/>
    </row>
    <row r="98" spans="1:7">
      <c r="A98" s="57"/>
      <c r="B98" s="57"/>
      <c r="C98" s="57"/>
      <c r="D98" s="57"/>
      <c r="E98" s="57"/>
      <c r="F98" s="57"/>
      <c r="G98" s="57"/>
    </row>
    <row r="99" spans="1:7">
      <c r="A99" s="57"/>
      <c r="B99" s="57"/>
      <c r="C99" s="57"/>
      <c r="D99" s="57"/>
      <c r="E99" s="57"/>
      <c r="F99" s="57"/>
      <c r="G99" s="57"/>
    </row>
    <row r="100" spans="1:7">
      <c r="A100" s="57"/>
      <c r="B100" s="57"/>
      <c r="C100" s="57"/>
      <c r="D100" s="57"/>
      <c r="E100" s="57"/>
      <c r="F100" s="57"/>
      <c r="G100" s="57"/>
    </row>
    <row r="101" spans="1:7">
      <c r="A101" s="57"/>
      <c r="B101" s="57"/>
      <c r="C101" s="57"/>
      <c r="D101" s="57"/>
      <c r="E101" s="57"/>
      <c r="F101" s="57"/>
      <c r="G101" s="57"/>
    </row>
    <row r="102" spans="1:7">
      <c r="A102" s="57"/>
      <c r="B102" s="57"/>
      <c r="C102" s="57"/>
      <c r="D102" s="57"/>
      <c r="E102" s="57"/>
      <c r="F102" s="57"/>
      <c r="G102" s="57"/>
    </row>
    <row r="103" spans="1:7">
      <c r="A103" s="57"/>
      <c r="B103" s="57"/>
      <c r="C103" s="57"/>
      <c r="D103" s="57"/>
      <c r="E103" s="57"/>
      <c r="F103" s="57"/>
      <c r="G103" s="57"/>
    </row>
    <row r="104" spans="1:7">
      <c r="A104" s="57"/>
      <c r="B104" s="57"/>
      <c r="C104" s="57"/>
      <c r="D104" s="57"/>
      <c r="E104" s="57"/>
      <c r="F104" s="57"/>
      <c r="G104" s="57"/>
    </row>
    <row r="105" spans="1:7">
      <c r="A105" s="57"/>
      <c r="B105" s="57"/>
      <c r="C105" s="57"/>
      <c r="D105" s="57"/>
      <c r="E105" s="57"/>
      <c r="F105" s="57"/>
      <c r="G105" s="57"/>
    </row>
    <row r="106" spans="1:7">
      <c r="A106" s="57"/>
      <c r="B106" s="57"/>
      <c r="C106" s="57"/>
      <c r="D106" s="57"/>
      <c r="E106" s="57"/>
      <c r="F106" s="57"/>
      <c r="G106" s="57"/>
    </row>
    <row r="107" spans="1:7">
      <c r="A107" s="57"/>
      <c r="B107" s="57"/>
      <c r="C107" s="57"/>
      <c r="D107" s="57"/>
      <c r="E107" s="57"/>
      <c r="F107" s="57"/>
      <c r="G107" s="57"/>
    </row>
    <row r="108" spans="1:7">
      <c r="A108" s="57"/>
      <c r="B108" s="57"/>
      <c r="C108" s="57"/>
      <c r="D108" s="57"/>
      <c r="E108" s="57"/>
      <c r="F108" s="57"/>
      <c r="G108" s="57"/>
    </row>
    <row r="109" spans="1:7">
      <c r="A109" s="57"/>
      <c r="B109" s="57"/>
      <c r="C109" s="57"/>
      <c r="D109" s="57"/>
      <c r="E109" s="57"/>
      <c r="F109" s="57"/>
      <c r="G109" s="57"/>
    </row>
    <row r="110" spans="1:7">
      <c r="A110" s="57"/>
      <c r="B110" s="57"/>
      <c r="C110" s="57"/>
      <c r="D110" s="57"/>
      <c r="E110" s="57"/>
      <c r="F110" s="57"/>
      <c r="G110" s="57"/>
    </row>
    <row r="111" spans="1:7">
      <c r="A111" s="57"/>
      <c r="B111" s="57"/>
      <c r="C111" s="57"/>
      <c r="D111" s="57"/>
      <c r="E111" s="57"/>
      <c r="F111" s="57"/>
      <c r="G111" s="57"/>
    </row>
    <row r="112" spans="1:7">
      <c r="A112" s="57"/>
      <c r="B112" s="57"/>
      <c r="C112" s="57"/>
      <c r="D112" s="57"/>
      <c r="E112" s="57"/>
      <c r="F112" s="57"/>
      <c r="G112" s="57"/>
    </row>
    <row r="113" spans="1:7">
      <c r="A113" s="57"/>
      <c r="B113" s="57"/>
      <c r="C113" s="57"/>
      <c r="D113" s="57"/>
      <c r="E113" s="57"/>
      <c r="F113" s="57"/>
      <c r="G113" s="57"/>
    </row>
    <row r="114" spans="1:7">
      <c r="A114" s="57"/>
      <c r="B114" s="57"/>
      <c r="C114" s="57"/>
      <c r="D114" s="57"/>
      <c r="E114" s="57"/>
      <c r="F114" s="57"/>
      <c r="G114" s="57"/>
    </row>
    <row r="115" spans="1:7">
      <c r="A115" s="57"/>
      <c r="B115" s="57"/>
      <c r="C115" s="57"/>
      <c r="D115" s="57"/>
      <c r="E115" s="57"/>
      <c r="F115" s="57"/>
      <c r="G115" s="57"/>
    </row>
    <row r="116" spans="1:7">
      <c r="A116" s="57"/>
      <c r="B116" s="57"/>
      <c r="C116" s="57"/>
      <c r="D116" s="57"/>
      <c r="E116" s="57"/>
      <c r="F116" s="57"/>
      <c r="G116" s="57"/>
    </row>
    <row r="117" spans="1:7">
      <c r="A117" s="57"/>
      <c r="B117" s="57"/>
      <c r="C117" s="57"/>
      <c r="D117" s="57"/>
      <c r="E117" s="57"/>
      <c r="F117" s="57"/>
      <c r="G117" s="57"/>
    </row>
    <row r="118" spans="1:7">
      <c r="A118" s="57"/>
      <c r="B118" s="57"/>
      <c r="C118" s="57"/>
      <c r="D118" s="57"/>
      <c r="E118" s="57"/>
      <c r="F118" s="57"/>
      <c r="G118" s="57"/>
    </row>
    <row r="119" spans="1:7">
      <c r="A119" s="57"/>
      <c r="B119" s="57"/>
      <c r="C119" s="57"/>
      <c r="D119" s="57"/>
      <c r="E119" s="57"/>
      <c r="F119" s="57"/>
      <c r="G119" s="57"/>
    </row>
    <row r="120" spans="1:7">
      <c r="A120" s="57"/>
      <c r="B120" s="57"/>
      <c r="C120" s="57"/>
      <c r="D120" s="57"/>
      <c r="E120" s="57"/>
      <c r="F120" s="57"/>
      <c r="G120" s="57"/>
    </row>
    <row r="121" spans="1:7">
      <c r="A121" s="57"/>
      <c r="B121" s="57"/>
      <c r="C121" s="57"/>
      <c r="D121" s="57"/>
      <c r="E121" s="57"/>
      <c r="F121" s="57"/>
      <c r="G121" s="57"/>
    </row>
    <row r="122" spans="1:7">
      <c r="A122" s="57"/>
      <c r="B122" s="57"/>
      <c r="C122" s="57"/>
      <c r="D122" s="57"/>
      <c r="E122" s="57"/>
      <c r="F122" s="57"/>
      <c r="G122" s="57"/>
    </row>
    <row r="123" spans="1:7">
      <c r="A123" s="57"/>
      <c r="B123" s="57"/>
      <c r="C123" s="57"/>
      <c r="D123" s="57"/>
      <c r="E123" s="57"/>
      <c r="F123" s="57"/>
      <c r="G123" s="57"/>
    </row>
  </sheetData>
  <mergeCells count="15">
    <mergeCell ref="A56:F56"/>
    <mergeCell ref="A57:F57"/>
    <mergeCell ref="A59:F59"/>
    <mergeCell ref="B38:C38"/>
    <mergeCell ref="C42:F42"/>
    <mergeCell ref="C43:F43"/>
    <mergeCell ref="C44:F44"/>
    <mergeCell ref="B45:F45"/>
    <mergeCell ref="B46:F46"/>
    <mergeCell ref="B37:C37"/>
    <mergeCell ref="B32:C32"/>
    <mergeCell ref="B33:C33"/>
    <mergeCell ref="B34:C34"/>
    <mergeCell ref="B35:C35"/>
    <mergeCell ref="B36:C36"/>
  </mergeCells>
  <pageMargins left="0.7" right="0.7" top="0.78740157499999996" bottom="0.78740157499999996" header="0.3" footer="0.3"/>
  <pageSetup paperSize="9" scale="93" orientation="landscape" r:id="rId1"/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view="pageBreakPreview" zoomScaleNormal="100" zoomScaleSheetLayoutView="100" workbookViewId="0">
      <selection activeCell="D12" sqref="D12"/>
    </sheetView>
  </sheetViews>
  <sheetFormatPr defaultColWidth="9" defaultRowHeight="13.8"/>
  <cols>
    <col min="1" max="1" width="26.69921875" style="1" customWidth="1"/>
    <col min="2" max="2" width="38.59765625" style="1" customWidth="1"/>
    <col min="3" max="3" width="16.69921875" style="1" customWidth="1"/>
    <col min="4" max="4" width="23.3984375" style="1" customWidth="1"/>
    <col min="5" max="5" width="10.59765625" style="6" hidden="1" customWidth="1"/>
    <col min="6" max="6" width="22.19921875" style="4" bestFit="1" customWidth="1"/>
    <col min="7" max="7" width="20.09765625" style="6" customWidth="1"/>
    <col min="8" max="8" width="9" customWidth="1"/>
  </cols>
  <sheetData>
    <row r="1" spans="1:7" ht="100.2" customHeight="1">
      <c r="A1" s="550" t="s">
        <v>306</v>
      </c>
      <c r="B1" s="550"/>
      <c r="C1" s="550"/>
      <c r="D1" s="550"/>
      <c r="E1" s="550"/>
      <c r="G1" s="3"/>
    </row>
    <row r="2" spans="1:7" ht="21">
      <c r="A2" s="551" t="s">
        <v>1</v>
      </c>
      <c r="B2" s="551"/>
      <c r="C2" s="551"/>
      <c r="D2" s="551"/>
      <c r="E2" s="3"/>
      <c r="F2" s="5"/>
      <c r="G2" s="3"/>
    </row>
    <row r="3" spans="1:7" ht="14.4">
      <c r="A3" s="146"/>
      <c r="B3" s="147"/>
      <c r="C3" s="148"/>
      <c r="D3" s="552"/>
      <c r="G3" s="7"/>
    </row>
    <row r="4" spans="1:7" ht="14.4">
      <c r="A4" s="149"/>
      <c r="B4" s="61"/>
      <c r="C4" s="150"/>
      <c r="D4" s="552"/>
    </row>
    <row r="5" spans="1:7" ht="14.4">
      <c r="A5" s="151" t="s">
        <v>2</v>
      </c>
      <c r="B5" s="147" t="s">
        <v>3</v>
      </c>
      <c r="C5" s="148"/>
      <c r="D5" s="152">
        <f>+'Lokalita_A_-_PeO_1_'!G21</f>
        <v>0</v>
      </c>
    </row>
    <row r="6" spans="1:7" ht="14.4">
      <c r="A6" s="146"/>
      <c r="B6" s="314"/>
      <c r="C6" s="154"/>
      <c r="D6" s="315"/>
    </row>
    <row r="7" spans="1:7" ht="14.4">
      <c r="A7" s="151" t="s">
        <v>5</v>
      </c>
      <c r="B7" s="147" t="s">
        <v>3</v>
      </c>
      <c r="C7" s="148"/>
      <c r="D7" s="152">
        <f>+'Lokalita_B_-_PeO_2'!G68</f>
        <v>0</v>
      </c>
      <c r="F7" s="8"/>
      <c r="G7" s="9"/>
    </row>
    <row r="8" spans="1:7" ht="14.4">
      <c r="A8" s="146"/>
      <c r="B8" s="153" t="s">
        <v>4</v>
      </c>
      <c r="C8" s="154"/>
      <c r="D8" s="155">
        <f>+'Lokalita_B_-_PeO_2'!G84</f>
        <v>0</v>
      </c>
      <c r="F8" s="8"/>
      <c r="G8" s="9"/>
    </row>
    <row r="9" spans="1:7" ht="14.4">
      <c r="A9" s="151" t="s">
        <v>6</v>
      </c>
      <c r="B9" s="147" t="s">
        <v>3</v>
      </c>
      <c r="C9" s="148"/>
      <c r="D9" s="152">
        <f>+'Lokalita_C_-_SDSO_2'!G57</f>
        <v>0</v>
      </c>
      <c r="F9" s="8"/>
      <c r="G9" s="9"/>
    </row>
    <row r="10" spans="1:7" ht="14.4">
      <c r="A10" s="146"/>
      <c r="B10" s="153" t="s">
        <v>4</v>
      </c>
      <c r="C10" s="154"/>
      <c r="D10" s="155">
        <f>+'Lokalita_C_-_SDSO_2'!G73</f>
        <v>0</v>
      </c>
      <c r="F10" s="8"/>
      <c r="G10" s="9"/>
    </row>
    <row r="11" spans="1:7" ht="14.4">
      <c r="A11" s="151" t="s">
        <v>248</v>
      </c>
      <c r="B11" s="147" t="s">
        <v>3</v>
      </c>
      <c r="C11" s="148"/>
      <c r="D11" s="152">
        <f>+'Větrolam Černý kopec'!G45</f>
        <v>0</v>
      </c>
      <c r="F11" s="8"/>
      <c r="G11" s="9"/>
    </row>
    <row r="12" spans="1:7" ht="14.4">
      <c r="A12" s="151"/>
      <c r="B12" s="153" t="s">
        <v>4</v>
      </c>
      <c r="C12" s="154"/>
      <c r="D12" s="155">
        <f>+'Větrolam Černý kopec'!G58</f>
        <v>0</v>
      </c>
      <c r="F12" s="8"/>
    </row>
    <row r="13" spans="1:7" ht="14.4">
      <c r="A13" s="156" t="s">
        <v>166</v>
      </c>
      <c r="B13" s="147"/>
      <c r="C13" s="147"/>
      <c r="D13" s="157"/>
      <c r="F13" s="8"/>
    </row>
    <row r="14" spans="1:7" ht="14.4">
      <c r="A14" s="158"/>
      <c r="B14" s="159" t="s">
        <v>164</v>
      </c>
      <c r="C14" s="160"/>
      <c r="D14" s="161">
        <f>+Neuznat.náklady!G9</f>
        <v>0</v>
      </c>
      <c r="F14" s="8"/>
    </row>
    <row r="15" spans="1:7" ht="14.4">
      <c r="A15" s="158"/>
      <c r="B15" s="159" t="s">
        <v>161</v>
      </c>
      <c r="C15" s="160"/>
      <c r="D15" s="161">
        <f>+Neuznat.náklady!G31</f>
        <v>0</v>
      </c>
      <c r="F15" s="8"/>
    </row>
    <row r="16" spans="1:7" ht="14.4">
      <c r="A16" s="158"/>
      <c r="B16" s="159" t="s">
        <v>162</v>
      </c>
      <c r="C16" s="160"/>
      <c r="D16" s="161">
        <f>+Neuznat.náklady!G43</f>
        <v>0</v>
      </c>
      <c r="F16" s="8"/>
    </row>
    <row r="17" spans="1:8" ht="14.4">
      <c r="A17" s="162"/>
      <c r="B17" s="159" t="s">
        <v>249</v>
      </c>
      <c r="C17" s="160"/>
      <c r="D17" s="163">
        <f>+Neuznat.náklady!G50</f>
        <v>0</v>
      </c>
    </row>
    <row r="18" spans="1:8" s="11" customFormat="1" ht="14.4">
      <c r="A18" s="61"/>
      <c r="B18" s="61"/>
      <c r="C18" s="164"/>
      <c r="D18" s="165"/>
      <c r="E18" s="55"/>
      <c r="F18" s="56"/>
      <c r="G18" s="55"/>
    </row>
    <row r="19" spans="1:8" ht="14.4">
      <c r="A19" s="61"/>
      <c r="B19" s="61"/>
      <c r="C19" s="164"/>
      <c r="D19" s="165"/>
      <c r="G19" s="10"/>
      <c r="H19" s="11"/>
    </row>
    <row r="20" spans="1:8" ht="18">
      <c r="A20" s="166" t="s">
        <v>7</v>
      </c>
      <c r="B20" s="167"/>
      <c r="C20" s="167"/>
      <c r="D20" s="168">
        <f>+D12+D11+D10+D9+D8+D7+D5</f>
        <v>0</v>
      </c>
      <c r="G20" s="12"/>
    </row>
    <row r="21" spans="1:8" ht="18">
      <c r="A21" s="169" t="s">
        <v>8</v>
      </c>
      <c r="B21" s="170"/>
      <c r="C21" s="170"/>
      <c r="D21" s="171">
        <f>+D17+D16+D15+D14</f>
        <v>0</v>
      </c>
    </row>
    <row r="22" spans="1:8" ht="18">
      <c r="A22" s="172" t="s">
        <v>250</v>
      </c>
      <c r="B22" s="173"/>
      <c r="C22" s="174"/>
      <c r="D22" s="175">
        <f>+VRN!E26</f>
        <v>0</v>
      </c>
    </row>
    <row r="23" spans="1:8" ht="21">
      <c r="A23" s="176" t="s">
        <v>9</v>
      </c>
      <c r="B23" s="177"/>
      <c r="C23" s="177"/>
      <c r="D23" s="178">
        <f>SUM(D20:D22)</f>
        <v>0</v>
      </c>
    </row>
    <row r="24" spans="1:8" ht="21">
      <c r="A24" s="179" t="s">
        <v>10</v>
      </c>
      <c r="B24" s="180"/>
      <c r="C24" s="180"/>
      <c r="D24" s="181">
        <f>+D23*0.21</f>
        <v>0</v>
      </c>
    </row>
    <row r="25" spans="1:8" ht="21">
      <c r="A25" s="179" t="s">
        <v>11</v>
      </c>
      <c r="B25" s="180"/>
      <c r="C25" s="180"/>
      <c r="D25" s="181">
        <f>SUM(D23:D24)</f>
        <v>0</v>
      </c>
    </row>
    <row r="29" spans="1:8">
      <c r="C29" s="313"/>
      <c r="D29" s="313"/>
    </row>
  </sheetData>
  <mergeCells count="3">
    <mergeCell ref="A2:D2"/>
    <mergeCell ref="D3:D4"/>
    <mergeCell ref="A1:E1"/>
  </mergeCells>
  <pageMargins left="0.92362204724409414" right="0.39370078740157505" top="0.78740157480315009" bottom="0.59015748031496107" header="0.39370078740157505" footer="0.39370078740157505"/>
  <pageSetup paperSize="9" scale="76" fitToWidth="0" fitToHeight="0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Normal="100" workbookViewId="0">
      <selection activeCell="G21" sqref="G21"/>
    </sheetView>
  </sheetViews>
  <sheetFormatPr defaultColWidth="9" defaultRowHeight="13.8"/>
  <cols>
    <col min="1" max="1" width="8.5" style="13" customWidth="1"/>
    <col min="2" max="2" width="22.8984375" style="32" customWidth="1"/>
    <col min="3" max="3" width="61.3984375" style="1" customWidth="1"/>
    <col min="4" max="4" width="9.19921875" style="13" customWidth="1"/>
    <col min="5" max="5" width="12.3984375" style="13" customWidth="1"/>
    <col min="6" max="6" width="13.69921875" style="33" customWidth="1"/>
    <col min="7" max="7" width="19.09765625" style="33" customWidth="1"/>
    <col min="8" max="8" width="10.59765625" style="1" customWidth="1"/>
    <col min="9" max="64" width="10.59765625" customWidth="1"/>
    <col min="65" max="65" width="9" customWidth="1"/>
  </cols>
  <sheetData>
    <row r="1" spans="1:11" ht="30.6" customHeight="1">
      <c r="A1" s="560" t="s">
        <v>305</v>
      </c>
      <c r="B1" s="560"/>
      <c r="C1" s="560"/>
      <c r="D1" s="560"/>
      <c r="E1" s="560"/>
      <c r="F1" s="560"/>
      <c r="G1" s="560"/>
    </row>
    <row r="2" spans="1:11" ht="30.6" customHeight="1">
      <c r="A2" s="561" t="s">
        <v>284</v>
      </c>
      <c r="B2" s="561"/>
      <c r="C2" s="561"/>
      <c r="D2" s="561"/>
      <c r="E2" s="561"/>
      <c r="F2" s="561"/>
      <c r="G2" s="561"/>
    </row>
    <row r="3" spans="1:11" ht="15.6">
      <c r="A3" s="61"/>
      <c r="B3" s="182"/>
      <c r="C3" s="183"/>
      <c r="D3" s="183"/>
      <c r="E3" s="183"/>
      <c r="F3" s="183"/>
      <c r="G3" s="183"/>
      <c r="H3" s="14"/>
    </row>
    <row r="4" spans="1:11" s="22" customFormat="1" ht="15.6">
      <c r="A4" s="191" t="s">
        <v>310</v>
      </c>
      <c r="B4" s="562" t="s">
        <v>33</v>
      </c>
      <c r="C4" s="562"/>
      <c r="D4" s="334" t="s">
        <v>16</v>
      </c>
      <c r="E4" s="192" t="s">
        <v>17</v>
      </c>
      <c r="F4" s="59" t="s">
        <v>18</v>
      </c>
      <c r="G4" s="193" t="s">
        <v>19</v>
      </c>
      <c r="H4" s="19"/>
      <c r="I4" s="20"/>
      <c r="J4" s="21"/>
    </row>
    <row r="5" spans="1:11" s="22" customFormat="1" ht="18">
      <c r="A5" s="194" t="s">
        <v>307</v>
      </c>
      <c r="B5" s="328"/>
      <c r="C5" s="328"/>
      <c r="D5" s="335"/>
      <c r="E5" s="329"/>
      <c r="F5" s="327"/>
      <c r="G5" s="329"/>
      <c r="H5" s="19"/>
      <c r="I5" s="20"/>
      <c r="J5" s="21"/>
    </row>
    <row r="6" spans="1:11" s="22" customFormat="1" ht="15.6">
      <c r="A6" s="185">
        <v>1</v>
      </c>
      <c r="B6" s="326" t="s">
        <v>28</v>
      </c>
      <c r="C6" s="186"/>
      <c r="D6" s="475" t="s">
        <v>29</v>
      </c>
      <c r="E6" s="518">
        <v>1879.7</v>
      </c>
      <c r="F6" s="533">
        <v>0</v>
      </c>
      <c r="G6" s="517">
        <f>+F6*E6</f>
        <v>0</v>
      </c>
      <c r="H6" s="19"/>
      <c r="I6" s="20"/>
      <c r="J6" s="21"/>
    </row>
    <row r="7" spans="1:11" s="22" customFormat="1" ht="15.6">
      <c r="A7" s="185">
        <v>2</v>
      </c>
      <c r="B7" s="326" t="s">
        <v>30</v>
      </c>
      <c r="C7" s="186"/>
      <c r="D7" s="475" t="s">
        <v>31</v>
      </c>
      <c r="E7" s="518">
        <v>70</v>
      </c>
      <c r="F7" s="533">
        <v>0</v>
      </c>
      <c r="G7" s="517">
        <f>+F7*E7</f>
        <v>0</v>
      </c>
      <c r="H7" s="19"/>
      <c r="I7" s="20"/>
      <c r="J7" s="21"/>
    </row>
    <row r="8" spans="1:11" ht="21">
      <c r="A8" s="194" t="s">
        <v>34</v>
      </c>
      <c r="B8" s="194"/>
      <c r="C8" s="195"/>
      <c r="D8" s="336"/>
      <c r="E8" s="347"/>
      <c r="F8" s="333"/>
      <c r="G8" s="535"/>
      <c r="H8" s="16"/>
      <c r="I8" s="17"/>
      <c r="J8" s="18"/>
    </row>
    <row r="9" spans="1:11" s="24" customFormat="1" ht="17.399999999999999">
      <c r="A9" s="332">
        <v>2</v>
      </c>
      <c r="B9" s="553" t="s">
        <v>35</v>
      </c>
      <c r="C9" s="553"/>
      <c r="D9" s="337" t="s">
        <v>285</v>
      </c>
      <c r="E9" s="348">
        <v>8217</v>
      </c>
      <c r="F9" s="533">
        <v>0</v>
      </c>
      <c r="G9" s="534">
        <f>+F9*E9</f>
        <v>0</v>
      </c>
      <c r="H9" s="23"/>
      <c r="I9" s="559"/>
      <c r="J9" s="559"/>
      <c r="K9" s="559"/>
    </row>
    <row r="10" spans="1:11" s="24" customFormat="1" ht="17.399999999999999">
      <c r="A10" s="332">
        <v>3</v>
      </c>
      <c r="B10" s="553" t="s">
        <v>36</v>
      </c>
      <c r="C10" s="553"/>
      <c r="D10" s="337" t="s">
        <v>285</v>
      </c>
      <c r="E10" s="348">
        <f>+E9</f>
        <v>8217</v>
      </c>
      <c r="F10" s="533">
        <v>0</v>
      </c>
      <c r="G10" s="534">
        <f t="shared" ref="G10:G20" si="0">+F10*E10</f>
        <v>0</v>
      </c>
      <c r="H10" s="23"/>
      <c r="I10"/>
      <c r="J10" s="25"/>
      <c r="K10" s="26"/>
    </row>
    <row r="11" spans="1:11" s="24" customFormat="1" ht="17.399999999999999">
      <c r="A11" s="332">
        <v>4</v>
      </c>
      <c r="B11" s="553" t="s">
        <v>37</v>
      </c>
      <c r="C11" s="553"/>
      <c r="D11" s="337" t="s">
        <v>285</v>
      </c>
      <c r="E11" s="348">
        <f>+E10</f>
        <v>8217</v>
      </c>
      <c r="F11" s="533">
        <v>0</v>
      </c>
      <c r="G11" s="534">
        <f t="shared" si="0"/>
        <v>0</v>
      </c>
      <c r="H11" s="23"/>
      <c r="I11"/>
      <c r="J11" s="25"/>
      <c r="K11" s="26"/>
    </row>
    <row r="12" spans="1:11" ht="17.399999999999999">
      <c r="A12" s="332">
        <v>5</v>
      </c>
      <c r="B12" s="553" t="s">
        <v>38</v>
      </c>
      <c r="C12" s="553"/>
      <c r="D12" s="337" t="s">
        <v>285</v>
      </c>
      <c r="E12" s="348">
        <f>Výkaz_výměr!C9</f>
        <v>8217</v>
      </c>
      <c r="F12" s="533">
        <v>0</v>
      </c>
      <c r="G12" s="534">
        <f t="shared" si="0"/>
        <v>0</v>
      </c>
      <c r="H12" s="23"/>
      <c r="J12" s="25"/>
      <c r="K12" s="26"/>
    </row>
    <row r="13" spans="1:11" ht="17.399999999999999">
      <c r="A13" s="332">
        <v>6</v>
      </c>
      <c r="B13" s="553" t="s">
        <v>39</v>
      </c>
      <c r="C13" s="553"/>
      <c r="D13" s="337" t="s">
        <v>285</v>
      </c>
      <c r="E13" s="348">
        <f>+E12*2</f>
        <v>16434</v>
      </c>
      <c r="F13" s="533">
        <v>0</v>
      </c>
      <c r="G13" s="534">
        <f t="shared" si="0"/>
        <v>0</v>
      </c>
      <c r="H13" s="23"/>
      <c r="J13" s="25"/>
      <c r="K13" s="27"/>
    </row>
    <row r="14" spans="1:11" ht="17.399999999999999">
      <c r="A14" s="332">
        <v>7</v>
      </c>
      <c r="B14" s="553" t="s">
        <v>40</v>
      </c>
      <c r="C14" s="553"/>
      <c r="D14" s="337" t="s">
        <v>285</v>
      </c>
      <c r="E14" s="348">
        <f>+E13</f>
        <v>16434</v>
      </c>
      <c r="F14" s="533">
        <v>0</v>
      </c>
      <c r="G14" s="534">
        <f t="shared" si="0"/>
        <v>0</v>
      </c>
      <c r="H14" s="23"/>
      <c r="J14" s="25"/>
      <c r="K14" s="26"/>
    </row>
    <row r="15" spans="1:11" ht="17.399999999999999">
      <c r="A15" s="332">
        <v>8</v>
      </c>
      <c r="B15" s="553" t="s">
        <v>41</v>
      </c>
      <c r="C15" s="553"/>
      <c r="D15" s="337" t="s">
        <v>285</v>
      </c>
      <c r="E15" s="349">
        <f>+E12</f>
        <v>8217</v>
      </c>
      <c r="F15" s="533">
        <v>0</v>
      </c>
      <c r="G15" s="534">
        <f t="shared" si="0"/>
        <v>0</v>
      </c>
      <c r="H15" s="23"/>
      <c r="J15" s="25"/>
      <c r="K15" s="26"/>
    </row>
    <row r="16" spans="1:11" ht="18" thickBot="1">
      <c r="A16" s="332">
        <v>9</v>
      </c>
      <c r="B16" s="555" t="s">
        <v>301</v>
      </c>
      <c r="C16" s="556"/>
      <c r="D16" s="337" t="s">
        <v>285</v>
      </c>
      <c r="E16" s="348">
        <f>+E15*2</f>
        <v>16434</v>
      </c>
      <c r="F16" s="533">
        <v>0</v>
      </c>
      <c r="G16" s="534">
        <f t="shared" si="0"/>
        <v>0</v>
      </c>
      <c r="H16" s="23"/>
      <c r="J16" s="25"/>
      <c r="K16" s="26"/>
    </row>
    <row r="17" spans="1:13" ht="35.4" customHeight="1">
      <c r="A17" s="513">
        <v>10</v>
      </c>
      <c r="B17" s="554" t="s">
        <v>172</v>
      </c>
      <c r="C17" s="554"/>
      <c r="D17" s="519" t="s">
        <v>43</v>
      </c>
      <c r="E17" s="351">
        <f>Výkaz_výměr!C21*0.002</f>
        <v>13.686</v>
      </c>
      <c r="F17" s="533">
        <v>0</v>
      </c>
      <c r="G17" s="534">
        <f t="shared" si="0"/>
        <v>0</v>
      </c>
      <c r="H17" s="23"/>
      <c r="I17" s="559"/>
      <c r="J17" s="559"/>
      <c r="K17" s="559"/>
      <c r="L17" s="28"/>
      <c r="M17" s="29"/>
    </row>
    <row r="18" spans="1:13" ht="33" customHeight="1">
      <c r="A18" s="513">
        <v>11</v>
      </c>
      <c r="B18" s="554" t="s">
        <v>173</v>
      </c>
      <c r="C18" s="554"/>
      <c r="D18" s="519" t="s">
        <v>43</v>
      </c>
      <c r="E18" s="351">
        <f>Výkaz_výměr!C25*0.002</f>
        <v>2.7480000000000002</v>
      </c>
      <c r="F18" s="533">
        <v>0</v>
      </c>
      <c r="G18" s="534">
        <f t="shared" si="0"/>
        <v>0</v>
      </c>
      <c r="H18" s="23"/>
      <c r="I18" s="559"/>
      <c r="J18" s="559"/>
      <c r="K18" s="559"/>
      <c r="L18" s="28"/>
      <c r="M18" s="29"/>
    </row>
    <row r="19" spans="1:13" ht="15.6">
      <c r="A19" s="513">
        <v>12</v>
      </c>
      <c r="B19" s="563" t="s">
        <v>44</v>
      </c>
      <c r="C19" s="563"/>
      <c r="D19" s="338" t="s">
        <v>45</v>
      </c>
      <c r="E19" s="352">
        <v>6.6</v>
      </c>
      <c r="F19" s="533">
        <v>0</v>
      </c>
      <c r="G19" s="534">
        <f t="shared" si="0"/>
        <v>0</v>
      </c>
      <c r="H19" s="23"/>
      <c r="J19" s="25"/>
      <c r="K19" s="25"/>
      <c r="L19" s="30"/>
      <c r="M19" s="29"/>
    </row>
    <row r="20" spans="1:13" ht="16.2" thickBot="1">
      <c r="A20" s="514" t="s">
        <v>309</v>
      </c>
      <c r="B20" s="77" t="s">
        <v>46</v>
      </c>
      <c r="C20" s="515"/>
      <c r="D20" s="515" t="s">
        <v>47</v>
      </c>
      <c r="E20" s="516">
        <v>16</v>
      </c>
      <c r="F20" s="533">
        <v>0</v>
      </c>
      <c r="G20" s="534">
        <f t="shared" si="0"/>
        <v>0</v>
      </c>
      <c r="H20" s="31"/>
    </row>
    <row r="21" spans="1:13" ht="19.5" customHeight="1" thickBot="1">
      <c r="A21" s="558" t="s">
        <v>32</v>
      </c>
      <c r="B21" s="558"/>
      <c r="C21" s="558"/>
      <c r="D21" s="189"/>
      <c r="E21" s="350"/>
      <c r="F21" s="189"/>
      <c r="G21" s="536">
        <f>SUM(G6:G20)</f>
        <v>0</v>
      </c>
    </row>
    <row r="22" spans="1:13" ht="18">
      <c r="A22" s="15"/>
      <c r="B22" s="15"/>
      <c r="C22" s="15"/>
      <c r="D22" s="15"/>
      <c r="E22" s="15"/>
      <c r="F22" s="15"/>
      <c r="G22" s="537"/>
    </row>
    <row r="23" spans="1:13" ht="18">
      <c r="A23" s="330" t="s">
        <v>308</v>
      </c>
      <c r="B23" s="557" t="s">
        <v>27</v>
      </c>
      <c r="C23" s="557"/>
      <c r="D23" s="557"/>
      <c r="E23" s="557"/>
      <c r="F23" s="331"/>
      <c r="G23" s="538"/>
    </row>
  </sheetData>
  <mergeCells count="19">
    <mergeCell ref="I17:K17"/>
    <mergeCell ref="B18:C18"/>
    <mergeCell ref="I18:K18"/>
    <mergeCell ref="B19:C19"/>
    <mergeCell ref="B10:C10"/>
    <mergeCell ref="B11:C11"/>
    <mergeCell ref="B12:C12"/>
    <mergeCell ref="B13:C13"/>
    <mergeCell ref="B14:C14"/>
    <mergeCell ref="I9:K9"/>
    <mergeCell ref="A1:G1"/>
    <mergeCell ref="A2:G2"/>
    <mergeCell ref="B4:C4"/>
    <mergeCell ref="B9:C9"/>
    <mergeCell ref="B15:C15"/>
    <mergeCell ref="B17:C17"/>
    <mergeCell ref="B16:C16"/>
    <mergeCell ref="B23:E23"/>
    <mergeCell ref="A21:C21"/>
  </mergeCells>
  <printOptions horizontalCentered="1"/>
  <pageMargins left="0.39370078740157505" right="0.39370078740157505" top="0.78740157480315009" bottom="0.59015748031496107" header="0.39370078740157505" footer="0.39370078740157505"/>
  <pageSetup paperSize="9" scale="58" fitToWidth="0" fitToHeight="0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6"/>
  <sheetViews>
    <sheetView topLeftCell="A70" zoomScaleNormal="100" workbookViewId="0">
      <selection activeCell="G84" sqref="G84"/>
    </sheetView>
  </sheetViews>
  <sheetFormatPr defaultColWidth="9" defaultRowHeight="13.8"/>
  <cols>
    <col min="1" max="1" width="8.5" style="13" customWidth="1"/>
    <col min="2" max="2" width="22.8984375" style="32" customWidth="1"/>
    <col min="3" max="3" width="63.5" style="1" customWidth="1"/>
    <col min="4" max="4" width="9.19921875" style="13" customWidth="1"/>
    <col min="5" max="5" width="12.3984375" style="13" customWidth="1"/>
    <col min="6" max="6" width="13.69921875" style="33" customWidth="1"/>
    <col min="7" max="7" width="16.09765625" style="33" customWidth="1"/>
    <col min="8" max="8" width="10.59765625" style="1" customWidth="1"/>
    <col min="9" max="9" width="16.8984375" customWidth="1"/>
    <col min="10" max="64" width="10.59765625" customWidth="1"/>
    <col min="65" max="65" width="9" customWidth="1"/>
  </cols>
  <sheetData>
    <row r="1" spans="1:13" ht="30.6" customHeight="1">
      <c r="A1" s="560" t="s">
        <v>305</v>
      </c>
      <c r="B1" s="560"/>
      <c r="C1" s="560"/>
      <c r="D1" s="560"/>
      <c r="E1" s="560"/>
      <c r="F1" s="560"/>
      <c r="G1" s="560"/>
      <c r="H1" s="61"/>
      <c r="I1" s="61"/>
      <c r="J1" s="61"/>
      <c r="K1" s="61"/>
      <c r="L1" s="61"/>
    </row>
    <row r="2" spans="1:13" ht="30.6" customHeight="1">
      <c r="A2" s="561" t="s">
        <v>286</v>
      </c>
      <c r="B2" s="561"/>
      <c r="C2" s="561"/>
      <c r="D2" s="561"/>
      <c r="E2" s="561"/>
      <c r="F2" s="561"/>
      <c r="G2" s="561"/>
      <c r="H2" s="61"/>
      <c r="I2" s="61"/>
      <c r="J2" s="61"/>
      <c r="K2" s="61"/>
      <c r="L2" s="61"/>
    </row>
    <row r="3" spans="1:13" ht="18.75" customHeight="1">
      <c r="A3" s="199"/>
      <c r="B3" s="200"/>
      <c r="C3" s="201"/>
      <c r="D3" s="201"/>
      <c r="E3" s="202"/>
      <c r="F3" s="203"/>
      <c r="G3" s="197"/>
      <c r="H3" s="61"/>
      <c r="I3" s="61"/>
      <c r="J3" s="61"/>
      <c r="K3" s="61"/>
      <c r="L3" s="61"/>
    </row>
    <row r="4" spans="1:13" s="22" customFormat="1" ht="15.6">
      <c r="A4" s="370" t="s">
        <v>310</v>
      </c>
      <c r="B4" s="566" t="s">
        <v>33</v>
      </c>
      <c r="C4" s="566"/>
      <c r="D4" s="371" t="s">
        <v>16</v>
      </c>
      <c r="E4" s="372" t="s">
        <v>17</v>
      </c>
      <c r="F4" s="373" t="s">
        <v>18</v>
      </c>
      <c r="G4" s="374" t="s">
        <v>19</v>
      </c>
      <c r="H4" s="206"/>
      <c r="I4" s="207"/>
      <c r="J4" s="208"/>
      <c r="K4" s="58"/>
      <c r="L4" s="58"/>
    </row>
    <row r="5" spans="1:13" ht="21">
      <c r="A5" s="375" t="s">
        <v>138</v>
      </c>
      <c r="B5" s="375"/>
      <c r="C5" s="376"/>
      <c r="D5" s="377"/>
      <c r="E5" s="378"/>
      <c r="F5" s="369"/>
      <c r="G5" s="375"/>
      <c r="H5" s="190"/>
      <c r="I5" s="204"/>
      <c r="J5" s="205"/>
      <c r="K5" s="61"/>
      <c r="L5" s="61"/>
    </row>
    <row r="6" spans="1:13" s="24" customFormat="1" ht="17.399999999999999">
      <c r="A6" s="379">
        <v>1</v>
      </c>
      <c r="B6" s="572" t="s">
        <v>35</v>
      </c>
      <c r="C6" s="572"/>
      <c r="D6" s="380" t="s">
        <v>317</v>
      </c>
      <c r="E6" s="381">
        <v>3361</v>
      </c>
      <c r="F6" s="382">
        <v>0</v>
      </c>
      <c r="G6" s="382">
        <f>+F6*E6</f>
        <v>0</v>
      </c>
      <c r="H6" s="211"/>
      <c r="I6" s="548"/>
      <c r="J6" s="548"/>
      <c r="K6" s="548"/>
      <c r="L6" s="212"/>
    </row>
    <row r="7" spans="1:13" s="24" customFormat="1" ht="17.399999999999999">
      <c r="A7" s="379">
        <v>2</v>
      </c>
      <c r="B7" s="572" t="s">
        <v>36</v>
      </c>
      <c r="C7" s="572"/>
      <c r="D7" s="380" t="s">
        <v>317</v>
      </c>
      <c r="E7" s="381">
        <f>+E6</f>
        <v>3361</v>
      </c>
      <c r="F7" s="382">
        <v>0</v>
      </c>
      <c r="G7" s="382">
        <f t="shared" ref="G7:G25" si="0">+F7*E7</f>
        <v>0</v>
      </c>
      <c r="H7" s="211"/>
      <c r="I7" s="61"/>
      <c r="J7" s="201"/>
      <c r="K7" s="213"/>
      <c r="L7" s="212"/>
    </row>
    <row r="8" spans="1:13" s="24" customFormat="1" ht="17.399999999999999">
      <c r="A8" s="379">
        <v>3</v>
      </c>
      <c r="B8" s="572" t="s">
        <v>37</v>
      </c>
      <c r="C8" s="572"/>
      <c r="D8" s="380" t="s">
        <v>317</v>
      </c>
      <c r="E8" s="381">
        <f>+E7</f>
        <v>3361</v>
      </c>
      <c r="F8" s="382">
        <v>0</v>
      </c>
      <c r="G8" s="382">
        <f t="shared" si="0"/>
        <v>0</v>
      </c>
      <c r="H8" s="211"/>
      <c r="I8" s="61"/>
      <c r="J8" s="201"/>
      <c r="K8" s="213"/>
      <c r="L8" s="212"/>
    </row>
    <row r="9" spans="1:13" ht="17.399999999999999">
      <c r="A9" s="379">
        <v>4</v>
      </c>
      <c r="B9" s="572" t="s">
        <v>38</v>
      </c>
      <c r="C9" s="572"/>
      <c r="D9" s="380" t="s">
        <v>317</v>
      </c>
      <c r="E9" s="381">
        <f>Výkaz_výměr!C26</f>
        <v>3361</v>
      </c>
      <c r="F9" s="382">
        <v>0</v>
      </c>
      <c r="G9" s="382">
        <f t="shared" si="0"/>
        <v>0</v>
      </c>
      <c r="H9" s="211"/>
      <c r="I9" s="61"/>
      <c r="J9" s="201"/>
      <c r="K9" s="213"/>
      <c r="L9" s="61"/>
    </row>
    <row r="10" spans="1:13" ht="17.399999999999999">
      <c r="A10" s="379">
        <v>5</v>
      </c>
      <c r="B10" s="572" t="s">
        <v>39</v>
      </c>
      <c r="C10" s="572"/>
      <c r="D10" s="383" t="s">
        <v>317</v>
      </c>
      <c r="E10" s="384">
        <f>+E9*2</f>
        <v>6722</v>
      </c>
      <c r="F10" s="382">
        <v>0</v>
      </c>
      <c r="G10" s="382">
        <f t="shared" si="0"/>
        <v>0</v>
      </c>
      <c r="H10" s="211"/>
      <c r="I10" s="61"/>
      <c r="J10" s="201"/>
      <c r="K10" s="216"/>
      <c r="L10" s="61"/>
    </row>
    <row r="11" spans="1:13" ht="17.399999999999999">
      <c r="A11" s="379">
        <v>6</v>
      </c>
      <c r="B11" s="572" t="s">
        <v>40</v>
      </c>
      <c r="C11" s="572"/>
      <c r="D11" s="383" t="s">
        <v>317</v>
      </c>
      <c r="E11" s="384">
        <f>+E10</f>
        <v>6722</v>
      </c>
      <c r="F11" s="382">
        <v>0</v>
      </c>
      <c r="G11" s="382">
        <f t="shared" si="0"/>
        <v>0</v>
      </c>
      <c r="H11" s="211"/>
      <c r="I11" s="61"/>
      <c r="J11" s="201"/>
      <c r="K11" s="213"/>
      <c r="L11" s="61"/>
    </row>
    <row r="12" spans="1:13" ht="17.399999999999999">
      <c r="A12" s="379">
        <v>7</v>
      </c>
      <c r="B12" s="572" t="s">
        <v>41</v>
      </c>
      <c r="C12" s="572"/>
      <c r="D12" s="385" t="s">
        <v>317</v>
      </c>
      <c r="E12" s="381">
        <f>+E9</f>
        <v>3361</v>
      </c>
      <c r="F12" s="382">
        <v>0</v>
      </c>
      <c r="G12" s="382">
        <f t="shared" si="0"/>
        <v>0</v>
      </c>
      <c r="H12" s="211"/>
      <c r="I12" s="61"/>
      <c r="J12" s="201"/>
      <c r="K12" s="213"/>
      <c r="L12" s="61"/>
    </row>
    <row r="13" spans="1:13" ht="17.399999999999999">
      <c r="A13" s="379">
        <v>8</v>
      </c>
      <c r="B13" s="572" t="s">
        <v>176</v>
      </c>
      <c r="C13" s="572"/>
      <c r="D13" s="385" t="s">
        <v>317</v>
      </c>
      <c r="E13" s="384">
        <f>+E12*2</f>
        <v>6722</v>
      </c>
      <c r="F13" s="382">
        <v>0</v>
      </c>
      <c r="G13" s="382">
        <f t="shared" si="0"/>
        <v>0</v>
      </c>
      <c r="H13" s="211"/>
      <c r="I13" s="61"/>
      <c r="J13" s="201"/>
      <c r="K13" s="213"/>
      <c r="L13" s="61"/>
    </row>
    <row r="14" spans="1:13" ht="37.200000000000003" customHeight="1">
      <c r="A14" s="386">
        <v>9</v>
      </c>
      <c r="B14" s="573" t="s">
        <v>174</v>
      </c>
      <c r="C14" s="573"/>
      <c r="D14" s="387" t="s">
        <v>43</v>
      </c>
      <c r="E14" s="388">
        <f>+E9*0.002</f>
        <v>6.7220000000000004</v>
      </c>
      <c r="F14" s="382">
        <v>0</v>
      </c>
      <c r="G14" s="382">
        <f t="shared" si="0"/>
        <v>0</v>
      </c>
      <c r="H14" s="211"/>
      <c r="I14" s="548"/>
      <c r="J14" s="548"/>
      <c r="K14" s="548"/>
      <c r="L14" s="219"/>
      <c r="M14" s="29"/>
    </row>
    <row r="15" spans="1:13" ht="15.6">
      <c r="A15" s="386">
        <v>11</v>
      </c>
      <c r="B15" s="574" t="s">
        <v>44</v>
      </c>
      <c r="C15" s="574"/>
      <c r="D15" s="389" t="s">
        <v>45</v>
      </c>
      <c r="E15" s="390">
        <v>2.7</v>
      </c>
      <c r="F15" s="382">
        <v>0</v>
      </c>
      <c r="G15" s="382">
        <f t="shared" si="0"/>
        <v>0</v>
      </c>
      <c r="H15" s="211"/>
      <c r="I15" s="61"/>
      <c r="J15" s="201"/>
      <c r="K15" s="201"/>
      <c r="L15" s="221"/>
      <c r="M15" s="29"/>
    </row>
    <row r="16" spans="1:13" ht="21">
      <c r="A16" s="391" t="s">
        <v>137</v>
      </c>
      <c r="B16" s="391"/>
      <c r="C16" s="392"/>
      <c r="D16" s="393"/>
      <c r="E16" s="394"/>
      <c r="F16" s="382"/>
      <c r="G16" s="382"/>
      <c r="H16" s="222"/>
      <c r="I16" s="223"/>
      <c r="J16" s="224"/>
      <c r="K16" s="61"/>
      <c r="L16" s="61"/>
    </row>
    <row r="17" spans="1:13" s="53" customFormat="1" ht="17.399999999999999">
      <c r="A17" s="395">
        <v>12</v>
      </c>
      <c r="B17" s="577" t="s">
        <v>136</v>
      </c>
      <c r="C17" s="578"/>
      <c r="D17" s="380" t="s">
        <v>317</v>
      </c>
      <c r="E17" s="396">
        <v>7842</v>
      </c>
      <c r="F17" s="382">
        <v>0</v>
      </c>
      <c r="G17" s="382">
        <f t="shared" si="0"/>
        <v>0</v>
      </c>
      <c r="H17" s="225"/>
      <c r="I17" s="576"/>
      <c r="J17" s="576"/>
      <c r="K17" s="576"/>
      <c r="L17" s="137"/>
    </row>
    <row r="18" spans="1:13" s="53" customFormat="1" ht="17.399999999999999">
      <c r="A18" s="395">
        <v>13</v>
      </c>
      <c r="B18" s="577" t="s">
        <v>131</v>
      </c>
      <c r="C18" s="578"/>
      <c r="D18" s="397" t="s">
        <v>318</v>
      </c>
      <c r="E18" s="398">
        <f>Výkaz_výměr!C30</f>
        <v>7842</v>
      </c>
      <c r="F18" s="382">
        <v>0</v>
      </c>
      <c r="G18" s="382">
        <f t="shared" si="0"/>
        <v>0</v>
      </c>
      <c r="H18" s="225"/>
      <c r="I18" s="61"/>
      <c r="J18" s="201"/>
      <c r="K18" s="213"/>
      <c r="L18" s="137"/>
    </row>
    <row r="19" spans="1:13" ht="17.399999999999999">
      <c r="A19" s="399">
        <v>14</v>
      </c>
      <c r="B19" s="577" t="s">
        <v>38</v>
      </c>
      <c r="C19" s="578"/>
      <c r="D19" s="397" t="s">
        <v>318</v>
      </c>
      <c r="E19" s="398">
        <f>+E18</f>
        <v>7842</v>
      </c>
      <c r="F19" s="382">
        <v>0</v>
      </c>
      <c r="G19" s="382">
        <f t="shared" si="0"/>
        <v>0</v>
      </c>
      <c r="H19" s="225"/>
      <c r="I19" s="61"/>
      <c r="J19" s="201"/>
      <c r="K19" s="213"/>
      <c r="L19" s="61"/>
    </row>
    <row r="20" spans="1:13" ht="17.399999999999999">
      <c r="A20" s="400">
        <v>15</v>
      </c>
      <c r="B20" s="577" t="s">
        <v>133</v>
      </c>
      <c r="C20" s="578"/>
      <c r="D20" s="401" t="s">
        <v>318</v>
      </c>
      <c r="E20" s="402">
        <f>+E18</f>
        <v>7842</v>
      </c>
      <c r="F20" s="382">
        <v>0</v>
      </c>
      <c r="G20" s="382">
        <f t="shared" si="0"/>
        <v>0</v>
      </c>
      <c r="H20" s="225"/>
      <c r="I20" s="61"/>
      <c r="J20" s="201"/>
      <c r="K20" s="226"/>
      <c r="L20" s="61"/>
    </row>
    <row r="21" spans="1:13" ht="17.399999999999999">
      <c r="A21" s="400">
        <v>16</v>
      </c>
      <c r="B21" s="577" t="s">
        <v>134</v>
      </c>
      <c r="C21" s="578"/>
      <c r="D21" s="385" t="s">
        <v>317</v>
      </c>
      <c r="E21" s="402">
        <f>+E20*2</f>
        <v>15684</v>
      </c>
      <c r="F21" s="382">
        <v>0</v>
      </c>
      <c r="G21" s="382">
        <f t="shared" si="0"/>
        <v>0</v>
      </c>
      <c r="H21" s="225"/>
      <c r="I21" s="61"/>
      <c r="J21" s="201"/>
      <c r="K21" s="226"/>
      <c r="L21" s="61"/>
    </row>
    <row r="22" spans="1:13" ht="17.399999999999999">
      <c r="A22" s="395">
        <v>17</v>
      </c>
      <c r="B22" s="577" t="s">
        <v>40</v>
      </c>
      <c r="C22" s="578"/>
      <c r="D22" s="401" t="s">
        <v>318</v>
      </c>
      <c r="E22" s="402">
        <f>+E21</f>
        <v>15684</v>
      </c>
      <c r="F22" s="382">
        <v>0</v>
      </c>
      <c r="G22" s="382">
        <f t="shared" si="0"/>
        <v>0</v>
      </c>
      <c r="H22" s="225"/>
      <c r="I22" s="61"/>
      <c r="J22" s="201"/>
      <c r="K22" s="213"/>
      <c r="L22" s="61"/>
    </row>
    <row r="23" spans="1:13" ht="15.6">
      <c r="A23" s="399">
        <v>18</v>
      </c>
      <c r="B23" s="577" t="s">
        <v>135</v>
      </c>
      <c r="C23" s="578"/>
      <c r="D23" s="403" t="s">
        <v>42</v>
      </c>
      <c r="E23" s="398">
        <f>+E18</f>
        <v>7842</v>
      </c>
      <c r="F23" s="382">
        <v>0</v>
      </c>
      <c r="G23" s="382">
        <f t="shared" si="0"/>
        <v>0</v>
      </c>
      <c r="H23" s="225"/>
      <c r="I23" s="61"/>
      <c r="J23" s="201"/>
      <c r="K23" s="213"/>
      <c r="L23" s="61"/>
    </row>
    <row r="24" spans="1:13" ht="17.399999999999999" customHeight="1">
      <c r="A24" s="395">
        <v>19</v>
      </c>
      <c r="B24" s="577" t="s">
        <v>301</v>
      </c>
      <c r="C24" s="578"/>
      <c r="D24" s="403" t="s">
        <v>42</v>
      </c>
      <c r="E24" s="402">
        <f>+E23*2</f>
        <v>15684</v>
      </c>
      <c r="F24" s="382">
        <v>0</v>
      </c>
      <c r="G24" s="382">
        <f t="shared" si="0"/>
        <v>0</v>
      </c>
      <c r="H24" s="225"/>
      <c r="I24" s="61"/>
      <c r="J24" s="201"/>
      <c r="K24" s="213"/>
      <c r="L24" s="61"/>
    </row>
    <row r="25" spans="1:13" ht="40.950000000000003" customHeight="1">
      <c r="A25" s="404">
        <v>20</v>
      </c>
      <c r="B25" s="573" t="s">
        <v>174</v>
      </c>
      <c r="C25" s="573"/>
      <c r="D25" s="405" t="s">
        <v>68</v>
      </c>
      <c r="E25" s="406">
        <f>0.002*E23</f>
        <v>15.684000000000001</v>
      </c>
      <c r="F25" s="382">
        <v>0</v>
      </c>
      <c r="G25" s="382">
        <f t="shared" si="0"/>
        <v>0</v>
      </c>
      <c r="H25" s="225"/>
      <c r="I25" s="576"/>
      <c r="J25" s="576"/>
      <c r="K25" s="576"/>
      <c r="L25" s="227"/>
      <c r="M25" s="54"/>
    </row>
    <row r="26" spans="1:13" ht="21">
      <c r="A26" s="375" t="s">
        <v>49</v>
      </c>
      <c r="B26" s="375"/>
      <c r="C26" s="376"/>
      <c r="D26" s="407"/>
      <c r="E26" s="408"/>
      <c r="F26" s="382">
        <v>0</v>
      </c>
      <c r="G26" s="409"/>
      <c r="H26" s="323"/>
      <c r="I26" s="204"/>
      <c r="J26" s="205"/>
      <c r="K26" s="61"/>
      <c r="L26" s="61"/>
    </row>
    <row r="27" spans="1:13" ht="17.399999999999999">
      <c r="A27" s="379">
        <v>21</v>
      </c>
      <c r="B27" s="572" t="s">
        <v>50</v>
      </c>
      <c r="C27" s="572"/>
      <c r="D27" s="385" t="s">
        <v>317</v>
      </c>
      <c r="E27" s="381">
        <f>E9+E18</f>
        <v>11203</v>
      </c>
      <c r="F27" s="382">
        <v>0</v>
      </c>
      <c r="G27" s="520">
        <f>+F27*E27</f>
        <v>0</v>
      </c>
      <c r="H27" s="211"/>
      <c r="I27" s="61"/>
      <c r="J27" s="201"/>
      <c r="K27" s="213"/>
      <c r="L27" s="61"/>
    </row>
    <row r="28" spans="1:13" ht="30.6" customHeight="1">
      <c r="A28" s="410">
        <v>22</v>
      </c>
      <c r="B28" s="575" t="s">
        <v>319</v>
      </c>
      <c r="C28" s="575"/>
      <c r="D28" s="411" t="s">
        <v>31</v>
      </c>
      <c r="E28" s="381">
        <v>5</v>
      </c>
      <c r="F28" s="382">
        <v>0</v>
      </c>
      <c r="G28" s="520">
        <f t="shared" ref="G28:G83" si="1">+F28*E28</f>
        <v>0</v>
      </c>
      <c r="H28" s="211"/>
      <c r="I28" s="61"/>
      <c r="J28" s="201"/>
      <c r="K28" s="213"/>
      <c r="L28" s="61"/>
    </row>
    <row r="29" spans="1:13" ht="15.6">
      <c r="A29" s="410">
        <v>23</v>
      </c>
      <c r="B29" s="575" t="s">
        <v>51</v>
      </c>
      <c r="C29" s="575"/>
      <c r="D29" s="411" t="s">
        <v>31</v>
      </c>
      <c r="E29" s="381">
        <f>+E28</f>
        <v>5</v>
      </c>
      <c r="F29" s="382">
        <v>0</v>
      </c>
      <c r="G29" s="520">
        <f t="shared" si="1"/>
        <v>0</v>
      </c>
      <c r="H29" s="211"/>
      <c r="I29" s="61"/>
      <c r="J29" s="201"/>
      <c r="K29" s="213"/>
      <c r="L29" s="61"/>
    </row>
    <row r="30" spans="1:13" ht="15.6">
      <c r="A30" s="412">
        <v>24</v>
      </c>
      <c r="B30" s="413" t="s">
        <v>118</v>
      </c>
      <c r="C30" s="414"/>
      <c r="D30" s="415" t="s">
        <v>31</v>
      </c>
      <c r="E30" s="416">
        <f>+E28</f>
        <v>5</v>
      </c>
      <c r="F30" s="382">
        <v>0</v>
      </c>
      <c r="G30" s="520">
        <f t="shared" si="1"/>
        <v>0</v>
      </c>
      <c r="H30" s="211"/>
      <c r="I30" s="61"/>
      <c r="J30" s="201"/>
      <c r="K30" s="213"/>
      <c r="L30" s="61"/>
    </row>
    <row r="31" spans="1:13" ht="36" customHeight="1">
      <c r="A31" s="410">
        <v>25</v>
      </c>
      <c r="B31" s="575" t="s">
        <v>320</v>
      </c>
      <c r="C31" s="575"/>
      <c r="D31" s="411" t="s">
        <v>31</v>
      </c>
      <c r="E31" s="381">
        <v>47</v>
      </c>
      <c r="F31" s="382">
        <v>0</v>
      </c>
      <c r="G31" s="520">
        <f t="shared" si="1"/>
        <v>0</v>
      </c>
      <c r="H31" s="211"/>
      <c r="I31" s="61"/>
      <c r="J31" s="201"/>
      <c r="K31" s="213"/>
      <c r="L31" s="61"/>
    </row>
    <row r="32" spans="1:13" ht="36.6" customHeight="1">
      <c r="A32" s="410">
        <v>26</v>
      </c>
      <c r="B32" s="575" t="s">
        <v>55</v>
      </c>
      <c r="C32" s="575"/>
      <c r="D32" s="411" t="s">
        <v>31</v>
      </c>
      <c r="E32" s="381">
        <f>+E31</f>
        <v>47</v>
      </c>
      <c r="F32" s="382">
        <v>0</v>
      </c>
      <c r="G32" s="520">
        <f t="shared" si="1"/>
        <v>0</v>
      </c>
      <c r="H32" s="211"/>
      <c r="I32" s="61"/>
      <c r="J32" s="201"/>
      <c r="K32" s="213"/>
      <c r="L32" s="61"/>
    </row>
    <row r="33" spans="1:12" ht="15.6">
      <c r="A33" s="412">
        <v>27</v>
      </c>
      <c r="B33" s="413" t="s">
        <v>121</v>
      </c>
      <c r="C33" s="414"/>
      <c r="D33" s="415" t="s">
        <v>31</v>
      </c>
      <c r="E33" s="416">
        <v>6</v>
      </c>
      <c r="F33" s="382">
        <v>0</v>
      </c>
      <c r="G33" s="520">
        <f t="shared" si="1"/>
        <v>0</v>
      </c>
      <c r="H33" s="211"/>
      <c r="I33" s="61"/>
      <c r="J33" s="201"/>
      <c r="K33" s="213"/>
      <c r="L33" s="61"/>
    </row>
    <row r="34" spans="1:12" ht="15.6">
      <c r="A34" s="412">
        <v>28</v>
      </c>
      <c r="B34" s="413" t="s">
        <v>122</v>
      </c>
      <c r="C34" s="414"/>
      <c r="D34" s="415" t="s">
        <v>31</v>
      </c>
      <c r="E34" s="416">
        <v>4</v>
      </c>
      <c r="F34" s="382">
        <v>0</v>
      </c>
      <c r="G34" s="520">
        <f t="shared" si="1"/>
        <v>0</v>
      </c>
      <c r="H34" s="211"/>
      <c r="I34" s="61"/>
      <c r="J34" s="201"/>
      <c r="K34" s="213"/>
      <c r="L34" s="61"/>
    </row>
    <row r="35" spans="1:12" ht="15.6">
      <c r="A35" s="412">
        <v>29</v>
      </c>
      <c r="B35" s="413" t="s">
        <v>123</v>
      </c>
      <c r="C35" s="414"/>
      <c r="D35" s="415" t="s">
        <v>31</v>
      </c>
      <c r="E35" s="416">
        <v>6</v>
      </c>
      <c r="F35" s="382">
        <v>0</v>
      </c>
      <c r="G35" s="520">
        <f t="shared" si="1"/>
        <v>0</v>
      </c>
      <c r="H35" s="211"/>
      <c r="I35" s="61"/>
      <c r="J35" s="201"/>
      <c r="K35" s="213"/>
      <c r="L35" s="61"/>
    </row>
    <row r="36" spans="1:12" ht="15.6">
      <c r="A36" s="412">
        <v>30</v>
      </c>
      <c r="B36" s="413" t="s">
        <v>124</v>
      </c>
      <c r="C36" s="414"/>
      <c r="D36" s="415" t="s">
        <v>31</v>
      </c>
      <c r="E36" s="416">
        <v>5</v>
      </c>
      <c r="F36" s="382">
        <v>0</v>
      </c>
      <c r="G36" s="520">
        <f t="shared" si="1"/>
        <v>0</v>
      </c>
      <c r="H36" s="211"/>
      <c r="I36" s="61"/>
      <c r="J36" s="201"/>
      <c r="K36" s="213"/>
      <c r="L36" s="61"/>
    </row>
    <row r="37" spans="1:12" ht="15.6">
      <c r="A37" s="412">
        <v>31</v>
      </c>
      <c r="B37" s="413" t="s">
        <v>125</v>
      </c>
      <c r="C37" s="414"/>
      <c r="D37" s="415" t="s">
        <v>31</v>
      </c>
      <c r="E37" s="416">
        <v>4</v>
      </c>
      <c r="F37" s="382">
        <v>0</v>
      </c>
      <c r="G37" s="520">
        <f t="shared" si="1"/>
        <v>0</v>
      </c>
      <c r="H37" s="211"/>
      <c r="I37" s="61"/>
      <c r="J37" s="201"/>
      <c r="K37" s="213"/>
      <c r="L37" s="61"/>
    </row>
    <row r="38" spans="1:12" ht="15.6">
      <c r="A38" s="412">
        <v>32</v>
      </c>
      <c r="B38" s="413" t="s">
        <v>126</v>
      </c>
      <c r="C38" s="414"/>
      <c r="D38" s="415" t="s">
        <v>31</v>
      </c>
      <c r="E38" s="416">
        <v>5</v>
      </c>
      <c r="F38" s="382">
        <v>0</v>
      </c>
      <c r="G38" s="520">
        <f t="shared" si="1"/>
        <v>0</v>
      </c>
      <c r="H38" s="211"/>
      <c r="I38" s="61"/>
      <c r="J38" s="201"/>
      <c r="K38" s="213"/>
      <c r="L38" s="61"/>
    </row>
    <row r="39" spans="1:12" ht="15.6">
      <c r="A39" s="412">
        <v>33</v>
      </c>
      <c r="B39" s="413" t="s">
        <v>127</v>
      </c>
      <c r="C39" s="414"/>
      <c r="D39" s="415" t="s">
        <v>31</v>
      </c>
      <c r="E39" s="416">
        <v>5</v>
      </c>
      <c r="F39" s="382">
        <v>0</v>
      </c>
      <c r="G39" s="520">
        <f t="shared" si="1"/>
        <v>0</v>
      </c>
      <c r="H39" s="211"/>
      <c r="I39" s="61"/>
      <c r="J39" s="201"/>
      <c r="K39" s="213"/>
      <c r="L39" s="61"/>
    </row>
    <row r="40" spans="1:12" ht="15.6">
      <c r="A40" s="412">
        <v>34</v>
      </c>
      <c r="B40" s="413" t="s">
        <v>128</v>
      </c>
      <c r="C40" s="414"/>
      <c r="D40" s="415" t="s">
        <v>31</v>
      </c>
      <c r="E40" s="416">
        <v>4</v>
      </c>
      <c r="F40" s="382">
        <v>0</v>
      </c>
      <c r="G40" s="520">
        <f t="shared" si="1"/>
        <v>0</v>
      </c>
      <c r="H40" s="211"/>
      <c r="I40" s="61"/>
      <c r="J40" s="201"/>
      <c r="K40" s="213"/>
      <c r="L40" s="61"/>
    </row>
    <row r="41" spans="1:12" ht="15.6">
      <c r="A41" s="412">
        <v>35</v>
      </c>
      <c r="B41" s="413" t="s">
        <v>129</v>
      </c>
      <c r="C41" s="414"/>
      <c r="D41" s="415" t="s">
        <v>31</v>
      </c>
      <c r="E41" s="416">
        <v>6</v>
      </c>
      <c r="F41" s="382">
        <v>0</v>
      </c>
      <c r="G41" s="520">
        <f t="shared" si="1"/>
        <v>0</v>
      </c>
      <c r="H41" s="211"/>
      <c r="I41" s="61"/>
      <c r="J41" s="201"/>
      <c r="K41" s="213"/>
      <c r="L41" s="61"/>
    </row>
    <row r="42" spans="1:12" ht="15.6">
      <c r="A42" s="412">
        <v>36</v>
      </c>
      <c r="B42" s="413" t="s">
        <v>62</v>
      </c>
      <c r="C42" s="414"/>
      <c r="D42" s="415" t="s">
        <v>31</v>
      </c>
      <c r="E42" s="416">
        <v>2</v>
      </c>
      <c r="F42" s="382">
        <v>0</v>
      </c>
      <c r="G42" s="520">
        <f t="shared" si="1"/>
        <v>0</v>
      </c>
      <c r="H42" s="211"/>
      <c r="I42" s="61"/>
      <c r="J42" s="201"/>
      <c r="K42" s="213"/>
      <c r="L42" s="61"/>
    </row>
    <row r="43" spans="1:12" s="24" customFormat="1" ht="15.6">
      <c r="A43" s="410">
        <v>37</v>
      </c>
      <c r="B43" s="572" t="s">
        <v>65</v>
      </c>
      <c r="C43" s="572"/>
      <c r="D43" s="411" t="s">
        <v>47</v>
      </c>
      <c r="E43" s="417">
        <f>0.000005*(E28+E31)</f>
        <v>2.6000000000000003E-4</v>
      </c>
      <c r="F43" s="382">
        <v>0</v>
      </c>
      <c r="G43" s="520">
        <f t="shared" si="1"/>
        <v>0</v>
      </c>
      <c r="H43" s="211"/>
      <c r="I43" s="548"/>
      <c r="J43" s="548"/>
      <c r="K43" s="548"/>
      <c r="L43" s="212"/>
    </row>
    <row r="44" spans="1:12" s="24" customFormat="1" ht="15.6">
      <c r="A44" s="410">
        <v>38</v>
      </c>
      <c r="B44" s="572" t="s">
        <v>66</v>
      </c>
      <c r="C44" s="572"/>
      <c r="D44" s="411" t="s">
        <v>31</v>
      </c>
      <c r="E44" s="418">
        <f>+(E32+E29)*5</f>
        <v>260</v>
      </c>
      <c r="F44" s="382">
        <v>0</v>
      </c>
      <c r="G44" s="520">
        <f t="shared" si="1"/>
        <v>0</v>
      </c>
      <c r="H44" s="211"/>
      <c r="I44" s="548"/>
      <c r="J44" s="548"/>
      <c r="K44" s="548"/>
      <c r="L44" s="212"/>
    </row>
    <row r="45" spans="1:12" ht="15.6">
      <c r="A45" s="419">
        <v>39</v>
      </c>
      <c r="B45" s="420" t="s">
        <v>67</v>
      </c>
      <c r="C45" s="421"/>
      <c r="D45" s="422" t="s">
        <v>68</v>
      </c>
      <c r="E45" s="423">
        <f>+(E28+E31)*0.1</f>
        <v>5.2</v>
      </c>
      <c r="F45" s="382">
        <v>0</v>
      </c>
      <c r="G45" s="520">
        <f t="shared" si="1"/>
        <v>0</v>
      </c>
      <c r="H45" s="211"/>
      <c r="I45" s="61"/>
      <c r="J45" s="201"/>
      <c r="K45" s="213"/>
      <c r="L45" s="61"/>
    </row>
    <row r="46" spans="1:12" ht="15.6">
      <c r="A46" s="412">
        <v>40</v>
      </c>
      <c r="B46" s="580" t="s">
        <v>69</v>
      </c>
      <c r="C46" s="588"/>
      <c r="D46" s="415" t="s">
        <v>68</v>
      </c>
      <c r="E46" s="424">
        <f>+E45</f>
        <v>5.2</v>
      </c>
      <c r="F46" s="382">
        <v>0</v>
      </c>
      <c r="G46" s="520">
        <f t="shared" si="1"/>
        <v>0</v>
      </c>
      <c r="H46" s="211"/>
      <c r="I46" s="61"/>
      <c r="J46" s="201"/>
      <c r="K46" s="213"/>
      <c r="L46" s="61"/>
    </row>
    <row r="47" spans="1:12" s="24" customFormat="1" ht="15.6">
      <c r="A47" s="410">
        <v>41</v>
      </c>
      <c r="B47" s="572" t="s">
        <v>70</v>
      </c>
      <c r="C47" s="572"/>
      <c r="D47" s="411" t="s">
        <v>31</v>
      </c>
      <c r="E47" s="418">
        <f>+E29+E31</f>
        <v>52</v>
      </c>
      <c r="F47" s="382">
        <v>0</v>
      </c>
      <c r="G47" s="520">
        <f t="shared" si="1"/>
        <v>0</v>
      </c>
      <c r="H47" s="211"/>
      <c r="I47" s="548"/>
      <c r="J47" s="548"/>
      <c r="K47" s="548"/>
      <c r="L47" s="212"/>
    </row>
    <row r="48" spans="1:12" s="24" customFormat="1" ht="15.6">
      <c r="A48" s="410">
        <v>42</v>
      </c>
      <c r="B48" s="572" t="s">
        <v>325</v>
      </c>
      <c r="C48" s="572"/>
      <c r="D48" s="411" t="s">
        <v>31</v>
      </c>
      <c r="E48" s="418">
        <f>+E47*3</f>
        <v>156</v>
      </c>
      <c r="F48" s="382">
        <v>0</v>
      </c>
      <c r="G48" s="520">
        <f t="shared" si="1"/>
        <v>0</v>
      </c>
      <c r="H48" s="211"/>
      <c r="I48" s="548"/>
      <c r="J48" s="548"/>
      <c r="K48" s="548"/>
      <c r="L48" s="212"/>
    </row>
    <row r="49" spans="1:12" s="24" customFormat="1" ht="15.6">
      <c r="A49" s="410">
        <v>43</v>
      </c>
      <c r="B49" s="572" t="s">
        <v>71</v>
      </c>
      <c r="C49" s="572"/>
      <c r="D49" s="411" t="s">
        <v>31</v>
      </c>
      <c r="E49" s="418">
        <f>+E47*2</f>
        <v>104</v>
      </c>
      <c r="F49" s="382">
        <v>0</v>
      </c>
      <c r="G49" s="520">
        <f t="shared" si="1"/>
        <v>0</v>
      </c>
      <c r="H49" s="211"/>
      <c r="I49" s="548"/>
      <c r="J49" s="548"/>
      <c r="K49" s="548"/>
      <c r="L49" s="212"/>
    </row>
    <row r="50" spans="1:12" s="24" customFormat="1" ht="15.6">
      <c r="A50" s="410">
        <v>44</v>
      </c>
      <c r="B50" s="572" t="s">
        <v>72</v>
      </c>
      <c r="C50" s="572"/>
      <c r="D50" s="411" t="s">
        <v>31</v>
      </c>
      <c r="E50" s="418">
        <f>+E48</f>
        <v>156</v>
      </c>
      <c r="F50" s="382">
        <v>0</v>
      </c>
      <c r="G50" s="520">
        <f t="shared" si="1"/>
        <v>0</v>
      </c>
      <c r="H50" s="211"/>
      <c r="I50" s="548"/>
      <c r="J50" s="548"/>
      <c r="K50" s="548"/>
      <c r="L50" s="212"/>
    </row>
    <row r="51" spans="1:12" s="24" customFormat="1" ht="15.6">
      <c r="A51" s="410">
        <v>45</v>
      </c>
      <c r="B51" s="572" t="s">
        <v>73</v>
      </c>
      <c r="C51" s="572"/>
      <c r="D51" s="411" t="s">
        <v>31</v>
      </c>
      <c r="E51" s="418">
        <f>+E47</f>
        <v>52</v>
      </c>
      <c r="F51" s="382">
        <v>0</v>
      </c>
      <c r="G51" s="520">
        <f t="shared" si="1"/>
        <v>0</v>
      </c>
      <c r="H51" s="211"/>
      <c r="I51" s="548"/>
      <c r="J51" s="548"/>
      <c r="K51" s="548"/>
      <c r="L51" s="212"/>
    </row>
    <row r="52" spans="1:12" s="24" customFormat="1" ht="17.399999999999999">
      <c r="A52" s="410">
        <v>46</v>
      </c>
      <c r="B52" s="572" t="s">
        <v>169</v>
      </c>
      <c r="C52" s="572"/>
      <c r="D52" s="385" t="s">
        <v>317</v>
      </c>
      <c r="E52" s="418">
        <f>+E30</f>
        <v>5</v>
      </c>
      <c r="F52" s="382">
        <v>0</v>
      </c>
      <c r="G52" s="520">
        <f t="shared" si="1"/>
        <v>0</v>
      </c>
      <c r="H52" s="211"/>
      <c r="I52" s="548"/>
      <c r="J52" s="548"/>
      <c r="K52" s="548"/>
      <c r="L52" s="212"/>
    </row>
    <row r="53" spans="1:12" ht="17.399999999999999">
      <c r="A53" s="410">
        <v>47</v>
      </c>
      <c r="B53" s="580" t="s">
        <v>170</v>
      </c>
      <c r="C53" s="581"/>
      <c r="D53" s="425" t="s">
        <v>321</v>
      </c>
      <c r="E53" s="426">
        <f>+E52</f>
        <v>5</v>
      </c>
      <c r="F53" s="382">
        <v>0</v>
      </c>
      <c r="G53" s="520">
        <f t="shared" si="1"/>
        <v>0</v>
      </c>
      <c r="H53" s="211"/>
      <c r="I53" s="61"/>
      <c r="J53" s="201"/>
      <c r="K53" s="213"/>
      <c r="L53" s="61"/>
    </row>
    <row r="54" spans="1:12" s="24" customFormat="1" ht="15.6">
      <c r="A54" s="410">
        <v>48</v>
      </c>
      <c r="B54" s="572" t="s">
        <v>74</v>
      </c>
      <c r="C54" s="572"/>
      <c r="D54" s="411" t="s">
        <v>31</v>
      </c>
      <c r="E54" s="418">
        <f>+E47</f>
        <v>52</v>
      </c>
      <c r="F54" s="382">
        <v>0</v>
      </c>
      <c r="G54" s="520">
        <f t="shared" si="1"/>
        <v>0</v>
      </c>
      <c r="H54" s="211"/>
      <c r="I54" s="548"/>
      <c r="J54" s="548"/>
      <c r="K54" s="548"/>
      <c r="L54" s="212"/>
    </row>
    <row r="55" spans="1:12" ht="15.6">
      <c r="A55" s="410">
        <v>49</v>
      </c>
      <c r="B55" s="579" t="s">
        <v>75</v>
      </c>
      <c r="C55" s="579"/>
      <c r="D55" s="415" t="s">
        <v>68</v>
      </c>
      <c r="E55" s="424">
        <v>0.52</v>
      </c>
      <c r="F55" s="382">
        <v>0</v>
      </c>
      <c r="G55" s="520">
        <f t="shared" si="1"/>
        <v>0</v>
      </c>
      <c r="H55" s="211"/>
      <c r="I55" s="61"/>
      <c r="J55" s="201"/>
      <c r="K55" s="213"/>
      <c r="L55" s="61"/>
    </row>
    <row r="56" spans="1:12" s="24" customFormat="1" ht="15.6">
      <c r="A56" s="410">
        <v>50</v>
      </c>
      <c r="B56" s="575" t="s">
        <v>76</v>
      </c>
      <c r="C56" s="575"/>
      <c r="D56" s="411" t="s">
        <v>31</v>
      </c>
      <c r="E56" s="418">
        <f>+E47</f>
        <v>52</v>
      </c>
      <c r="F56" s="382">
        <v>0</v>
      </c>
      <c r="G56" s="520">
        <f t="shared" si="1"/>
        <v>0</v>
      </c>
      <c r="H56" s="211"/>
      <c r="I56" s="548"/>
      <c r="J56" s="548"/>
      <c r="K56" s="548"/>
      <c r="L56" s="212"/>
    </row>
    <row r="57" spans="1:12" ht="15.6">
      <c r="A57" s="410">
        <v>51</v>
      </c>
      <c r="B57" s="579" t="s">
        <v>77</v>
      </c>
      <c r="C57" s="579"/>
      <c r="D57" s="415" t="s">
        <v>29</v>
      </c>
      <c r="E57" s="424">
        <f>+E56*3.2</f>
        <v>166.4</v>
      </c>
      <c r="F57" s="382">
        <v>0</v>
      </c>
      <c r="G57" s="520">
        <f t="shared" si="1"/>
        <v>0</v>
      </c>
      <c r="H57" s="211"/>
      <c r="I57" s="61"/>
      <c r="J57" s="201"/>
      <c r="K57" s="213"/>
      <c r="L57" s="61"/>
    </row>
    <row r="58" spans="1:12" s="24" customFormat="1" ht="17.399999999999999">
      <c r="A58" s="410">
        <v>52</v>
      </c>
      <c r="B58" s="572" t="s">
        <v>78</v>
      </c>
      <c r="C58" s="572"/>
      <c r="D58" s="385" t="s">
        <v>317</v>
      </c>
      <c r="E58" s="418">
        <f>+E56*0.25</f>
        <v>13</v>
      </c>
      <c r="F58" s="382">
        <v>0</v>
      </c>
      <c r="G58" s="520">
        <f t="shared" si="1"/>
        <v>0</v>
      </c>
      <c r="H58" s="211"/>
      <c r="I58" s="548"/>
      <c r="J58" s="548"/>
      <c r="K58" s="548"/>
      <c r="L58" s="212"/>
    </row>
    <row r="59" spans="1:12" s="24" customFormat="1" ht="17.399999999999999">
      <c r="A59" s="410">
        <v>53</v>
      </c>
      <c r="B59" s="572" t="s">
        <v>79</v>
      </c>
      <c r="C59" s="572"/>
      <c r="D59" s="411" t="s">
        <v>322</v>
      </c>
      <c r="E59" s="418"/>
      <c r="F59" s="382"/>
      <c r="G59" s="520">
        <f t="shared" si="1"/>
        <v>0</v>
      </c>
      <c r="H59" s="211"/>
      <c r="I59" s="548"/>
      <c r="J59" s="548"/>
      <c r="K59" s="548"/>
      <c r="L59" s="212"/>
    </row>
    <row r="60" spans="1:12" s="24" customFormat="1" ht="16.95" customHeight="1">
      <c r="A60" s="410">
        <v>54</v>
      </c>
      <c r="B60" s="572" t="s">
        <v>80</v>
      </c>
      <c r="C60" s="572"/>
      <c r="D60" s="411" t="s">
        <v>322</v>
      </c>
      <c r="E60" s="418">
        <f>+(E54*0.05)*3</f>
        <v>7.8000000000000007</v>
      </c>
      <c r="F60" s="382">
        <v>0</v>
      </c>
      <c r="G60" s="520">
        <f t="shared" si="1"/>
        <v>0</v>
      </c>
      <c r="H60" s="211"/>
      <c r="I60" s="548"/>
      <c r="J60" s="548"/>
      <c r="K60" s="548"/>
      <c r="L60" s="212"/>
    </row>
    <row r="61" spans="1:12" ht="17.399999999999999">
      <c r="A61" s="410">
        <v>55</v>
      </c>
      <c r="B61" s="579" t="s">
        <v>81</v>
      </c>
      <c r="C61" s="579"/>
      <c r="D61" s="415" t="s">
        <v>323</v>
      </c>
      <c r="E61" s="424">
        <f>+E60</f>
        <v>7.8000000000000007</v>
      </c>
      <c r="F61" s="382">
        <v>0</v>
      </c>
      <c r="G61" s="520">
        <f t="shared" si="1"/>
        <v>0</v>
      </c>
      <c r="H61" s="211"/>
      <c r="I61" s="61"/>
      <c r="J61" s="201"/>
      <c r="K61" s="213"/>
      <c r="L61" s="61"/>
    </row>
    <row r="62" spans="1:12" s="24" customFormat="1" ht="17.399999999999999">
      <c r="A62" s="427">
        <v>56</v>
      </c>
      <c r="B62" s="582" t="s">
        <v>82</v>
      </c>
      <c r="C62" s="582"/>
      <c r="D62" s="428" t="s">
        <v>322</v>
      </c>
      <c r="E62" s="429">
        <f>+E61</f>
        <v>7.8000000000000007</v>
      </c>
      <c r="F62" s="382">
        <v>0</v>
      </c>
      <c r="G62" s="520">
        <f t="shared" si="1"/>
        <v>0</v>
      </c>
      <c r="H62" s="211"/>
      <c r="I62" s="548"/>
      <c r="J62" s="548"/>
      <c r="K62" s="548"/>
      <c r="L62" s="212"/>
    </row>
    <row r="63" spans="1:12" s="344" customFormat="1" ht="18">
      <c r="A63" s="583" t="s">
        <v>314</v>
      </c>
      <c r="B63" s="584"/>
      <c r="C63" s="584"/>
      <c r="D63" s="584"/>
      <c r="E63" s="584"/>
      <c r="F63" s="585"/>
      <c r="G63" s="521"/>
      <c r="H63" s="341"/>
      <c r="I63" s="342"/>
      <c r="J63" s="342"/>
      <c r="K63" s="342"/>
      <c r="L63" s="343"/>
    </row>
    <row r="64" spans="1:12" s="24" customFormat="1" ht="15.6">
      <c r="A64" s="430">
        <v>57</v>
      </c>
      <c r="B64" s="586" t="s">
        <v>48</v>
      </c>
      <c r="C64" s="586"/>
      <c r="D64" s="431" t="s">
        <v>31</v>
      </c>
      <c r="E64" s="523">
        <v>5</v>
      </c>
      <c r="F64" s="382">
        <v>0</v>
      </c>
      <c r="G64" s="522">
        <f>+F64*E64</f>
        <v>0</v>
      </c>
      <c r="H64" s="211"/>
      <c r="I64" s="324"/>
      <c r="J64" s="324"/>
      <c r="K64" s="324"/>
      <c r="L64" s="212"/>
    </row>
    <row r="65" spans="1:12" s="24" customFormat="1" ht="15.6">
      <c r="A65" s="432">
        <v>58</v>
      </c>
      <c r="B65" s="587" t="s">
        <v>311</v>
      </c>
      <c r="C65" s="587"/>
      <c r="D65" s="433" t="s">
        <v>31</v>
      </c>
      <c r="E65" s="524">
        <v>1</v>
      </c>
      <c r="F65" s="382">
        <v>0</v>
      </c>
      <c r="G65" s="522">
        <f>+E65*F65</f>
        <v>0</v>
      </c>
      <c r="H65" s="211"/>
      <c r="I65" s="324"/>
      <c r="J65" s="324"/>
      <c r="K65" s="324"/>
      <c r="L65" s="212"/>
    </row>
    <row r="66" spans="1:12" s="24" customFormat="1" ht="15.6">
      <c r="A66" s="432">
        <v>59</v>
      </c>
      <c r="B66" s="587" t="s">
        <v>312</v>
      </c>
      <c r="C66" s="587"/>
      <c r="D66" s="433" t="s">
        <v>31</v>
      </c>
      <c r="E66" s="524">
        <v>15</v>
      </c>
      <c r="F66" s="382">
        <v>0</v>
      </c>
      <c r="G66" s="522">
        <f>+E66*F66</f>
        <v>0</v>
      </c>
      <c r="H66" s="211"/>
      <c r="I66" s="324"/>
      <c r="J66" s="324"/>
      <c r="K66" s="324"/>
      <c r="L66" s="212"/>
    </row>
    <row r="67" spans="1:12" s="24" customFormat="1" ht="30.75" customHeight="1" thickBot="1">
      <c r="A67" s="434">
        <v>60</v>
      </c>
      <c r="B67" s="567" t="s">
        <v>313</v>
      </c>
      <c r="C67" s="567"/>
      <c r="D67" s="435" t="s">
        <v>31</v>
      </c>
      <c r="E67" s="525">
        <v>15</v>
      </c>
      <c r="F67" s="382">
        <v>0</v>
      </c>
      <c r="G67" s="639">
        <f>+E67*F67</f>
        <v>0</v>
      </c>
      <c r="H67" s="211"/>
      <c r="I67" s="324"/>
      <c r="J67" s="324"/>
      <c r="K67" s="324"/>
      <c r="L67" s="212"/>
    </row>
    <row r="68" spans="1:12" s="24" customFormat="1" ht="18.600000000000001" thickBot="1">
      <c r="A68" s="564" t="s">
        <v>316</v>
      </c>
      <c r="B68" s="564"/>
      <c r="C68" s="564"/>
      <c r="D68" s="436"/>
      <c r="E68" s="437"/>
      <c r="F68" s="436"/>
      <c r="G68" s="531">
        <f>SUM(G6:G67)</f>
        <v>0</v>
      </c>
      <c r="H68" s="211"/>
      <c r="I68" s="324"/>
      <c r="J68" s="324"/>
      <c r="K68" s="324"/>
      <c r="L68" s="212"/>
    </row>
    <row r="69" spans="1:12" s="24" customFormat="1" ht="15.6">
      <c r="A69" s="438"/>
      <c r="B69" s="565" t="s">
        <v>27</v>
      </c>
      <c r="C69" s="565"/>
      <c r="D69" s="565"/>
      <c r="E69" s="565"/>
      <c r="F69" s="439"/>
      <c r="G69" s="440"/>
      <c r="H69" s="211"/>
      <c r="I69" s="324"/>
      <c r="J69" s="324"/>
      <c r="K69" s="324"/>
      <c r="L69" s="212"/>
    </row>
    <row r="70" spans="1:12" s="367" customFormat="1" ht="15.6">
      <c r="A70" s="438"/>
      <c r="B70" s="565"/>
      <c r="C70" s="565"/>
      <c r="D70" s="565"/>
      <c r="E70" s="565"/>
      <c r="F70" s="441"/>
      <c r="G70" s="438"/>
      <c r="H70" s="364"/>
      <c r="I70" s="365"/>
      <c r="J70" s="365"/>
      <c r="K70" s="365"/>
      <c r="L70" s="366"/>
    </row>
    <row r="71" spans="1:12" s="367" customFormat="1" ht="15.6">
      <c r="A71" s="370" t="s">
        <v>310</v>
      </c>
      <c r="B71" s="566" t="s">
        <v>33</v>
      </c>
      <c r="C71" s="566"/>
      <c r="D71" s="371" t="s">
        <v>16</v>
      </c>
      <c r="E71" s="372" t="s">
        <v>17</v>
      </c>
      <c r="F71" s="373" t="s">
        <v>18</v>
      </c>
      <c r="G71" s="374" t="s">
        <v>19</v>
      </c>
      <c r="H71" s="364"/>
      <c r="I71" s="365"/>
      <c r="J71" s="365"/>
      <c r="K71" s="365"/>
      <c r="L71" s="366"/>
    </row>
    <row r="72" spans="1:12" ht="21">
      <c r="A72" s="442" t="s">
        <v>83</v>
      </c>
      <c r="B72" s="442"/>
      <c r="C72" s="443"/>
      <c r="D72" s="444"/>
      <c r="E72" s="445"/>
      <c r="F72" s="446"/>
      <c r="G72" s="447"/>
      <c r="H72" s="190"/>
      <c r="I72" s="204"/>
      <c r="J72" s="205"/>
      <c r="K72" s="61"/>
      <c r="L72" s="61"/>
    </row>
    <row r="73" spans="1:12" ht="17.399999999999999">
      <c r="A73" s="465">
        <v>61</v>
      </c>
      <c r="B73" s="569" t="s">
        <v>84</v>
      </c>
      <c r="C73" s="569"/>
      <c r="D73" s="448" t="s">
        <v>322</v>
      </c>
      <c r="E73" s="466">
        <f>+(E54*0.05)*8</f>
        <v>20.8</v>
      </c>
      <c r="F73" s="382">
        <v>0</v>
      </c>
      <c r="G73" s="467">
        <f t="shared" si="1"/>
        <v>0</v>
      </c>
      <c r="H73" s="61"/>
      <c r="I73" s="61"/>
      <c r="J73" s="61"/>
      <c r="K73" s="61"/>
      <c r="L73" s="61"/>
    </row>
    <row r="74" spans="1:12" ht="17.399999999999999">
      <c r="A74" s="468">
        <v>62</v>
      </c>
      <c r="B74" s="570" t="s">
        <v>81</v>
      </c>
      <c r="C74" s="570"/>
      <c r="D74" s="449" t="s">
        <v>323</v>
      </c>
      <c r="E74" s="450">
        <f>+E73</f>
        <v>20.8</v>
      </c>
      <c r="F74" s="382">
        <v>0</v>
      </c>
      <c r="G74" s="469">
        <f t="shared" si="1"/>
        <v>0</v>
      </c>
      <c r="H74" s="211"/>
      <c r="I74" s="61"/>
      <c r="J74" s="201"/>
      <c r="K74" s="213"/>
      <c r="L74" s="61"/>
    </row>
    <row r="75" spans="1:12" ht="15.6">
      <c r="A75" s="470">
        <v>63</v>
      </c>
      <c r="B75" s="571" t="s">
        <v>85</v>
      </c>
      <c r="C75" s="571"/>
      <c r="D75" s="471" t="s">
        <v>86</v>
      </c>
      <c r="E75" s="472">
        <v>1</v>
      </c>
      <c r="F75" s="382">
        <v>0</v>
      </c>
      <c r="G75" s="469">
        <f t="shared" si="1"/>
        <v>0</v>
      </c>
      <c r="H75" s="61"/>
      <c r="I75" s="61"/>
      <c r="J75" s="61"/>
      <c r="K75" s="61"/>
      <c r="L75" s="61"/>
    </row>
    <row r="76" spans="1:12" ht="21">
      <c r="A76" s="375" t="s">
        <v>87</v>
      </c>
      <c r="B76" s="375"/>
      <c r="C76" s="376"/>
      <c r="D76" s="451"/>
      <c r="E76" s="457"/>
      <c r="F76" s="458"/>
      <c r="G76" s="459"/>
      <c r="H76" s="190"/>
      <c r="I76" s="204"/>
      <c r="J76" s="205"/>
      <c r="K76" s="61"/>
      <c r="L76" s="61"/>
    </row>
    <row r="77" spans="1:12" ht="17.399999999999999">
      <c r="A77" s="473">
        <v>64</v>
      </c>
      <c r="B77" s="568" t="s">
        <v>88</v>
      </c>
      <c r="C77" s="568"/>
      <c r="D77" s="452" t="s">
        <v>322</v>
      </c>
      <c r="E77" s="472">
        <v>15.6</v>
      </c>
      <c r="F77" s="382">
        <v>0</v>
      </c>
      <c r="G77" s="469">
        <f t="shared" si="1"/>
        <v>0</v>
      </c>
      <c r="H77" s="61"/>
      <c r="I77" s="61"/>
      <c r="J77" s="61"/>
      <c r="K77" s="61"/>
      <c r="L77" s="61"/>
    </row>
    <row r="78" spans="1:12" ht="17.399999999999999">
      <c r="A78" s="468">
        <v>65</v>
      </c>
      <c r="B78" s="570" t="s">
        <v>81</v>
      </c>
      <c r="C78" s="570"/>
      <c r="D78" s="449" t="s">
        <v>323</v>
      </c>
      <c r="E78" s="450">
        <f>+E77</f>
        <v>15.6</v>
      </c>
      <c r="F78" s="382">
        <v>0</v>
      </c>
      <c r="G78" s="469">
        <f t="shared" si="1"/>
        <v>0</v>
      </c>
      <c r="H78" s="211"/>
      <c r="I78" s="61"/>
      <c r="J78" s="201"/>
      <c r="K78" s="213"/>
      <c r="L78" s="61"/>
    </row>
    <row r="79" spans="1:12" ht="15.6">
      <c r="A79" s="470">
        <v>66</v>
      </c>
      <c r="B79" s="568" t="s">
        <v>85</v>
      </c>
      <c r="C79" s="568"/>
      <c r="D79" s="471" t="s">
        <v>86</v>
      </c>
      <c r="E79" s="472">
        <v>1</v>
      </c>
      <c r="F79" s="382">
        <v>0</v>
      </c>
      <c r="G79" s="469">
        <f t="shared" si="1"/>
        <v>0</v>
      </c>
      <c r="H79" s="61"/>
      <c r="I79" s="61"/>
      <c r="J79" s="61"/>
      <c r="K79" s="61"/>
      <c r="L79" s="61"/>
    </row>
    <row r="80" spans="1:12" ht="21">
      <c r="A80" s="375" t="s">
        <v>89</v>
      </c>
      <c r="B80" s="375"/>
      <c r="C80" s="376"/>
      <c r="D80" s="451"/>
      <c r="E80" s="457"/>
      <c r="F80" s="458"/>
      <c r="G80" s="459"/>
      <c r="H80" s="190"/>
      <c r="I80" s="204"/>
      <c r="J80" s="205"/>
      <c r="K80" s="61"/>
      <c r="L80" s="61"/>
    </row>
    <row r="81" spans="1:12" ht="17.399999999999999">
      <c r="A81" s="473">
        <v>67</v>
      </c>
      <c r="B81" s="568" t="s">
        <v>90</v>
      </c>
      <c r="C81" s="568"/>
      <c r="D81" s="452" t="s">
        <v>322</v>
      </c>
      <c r="E81" s="472">
        <f>+(E56*0.05)*4</f>
        <v>10.4</v>
      </c>
      <c r="F81" s="382">
        <v>0</v>
      </c>
      <c r="G81" s="469">
        <f t="shared" si="1"/>
        <v>0</v>
      </c>
      <c r="H81" s="61"/>
      <c r="I81" s="61"/>
      <c r="J81" s="61"/>
      <c r="K81" s="61"/>
      <c r="L81" s="61"/>
    </row>
    <row r="82" spans="1:12" ht="17.399999999999999">
      <c r="A82" s="468">
        <v>68</v>
      </c>
      <c r="B82" s="570" t="s">
        <v>81</v>
      </c>
      <c r="C82" s="570"/>
      <c r="D82" s="449" t="s">
        <v>323</v>
      </c>
      <c r="E82" s="450">
        <f>+E81</f>
        <v>10.4</v>
      </c>
      <c r="F82" s="382">
        <v>0</v>
      </c>
      <c r="G82" s="469">
        <f t="shared" si="1"/>
        <v>0</v>
      </c>
      <c r="H82" s="211"/>
      <c r="I82" s="61"/>
      <c r="J82" s="201"/>
      <c r="K82" s="213"/>
      <c r="L82" s="61"/>
    </row>
    <row r="83" spans="1:12" ht="16.2" thickBot="1">
      <c r="A83" s="470">
        <v>69</v>
      </c>
      <c r="B83" s="568" t="s">
        <v>85</v>
      </c>
      <c r="C83" s="568"/>
      <c r="D83" s="471" t="s">
        <v>86</v>
      </c>
      <c r="E83" s="472">
        <v>1</v>
      </c>
      <c r="F83" s="382">
        <v>0</v>
      </c>
      <c r="G83" s="469">
        <f t="shared" si="1"/>
        <v>0</v>
      </c>
      <c r="H83" s="61"/>
      <c r="I83" s="61"/>
      <c r="J83" s="61"/>
      <c r="K83" s="61"/>
      <c r="L83" s="61"/>
    </row>
    <row r="84" spans="1:12" ht="18.600000000000001" thickBot="1">
      <c r="A84" s="564" t="s">
        <v>315</v>
      </c>
      <c r="B84" s="564"/>
      <c r="C84" s="564"/>
      <c r="D84" s="436"/>
      <c r="E84" s="437"/>
      <c r="F84" s="436"/>
      <c r="G84" s="531">
        <f>SUM(G73:G83)</f>
        <v>0</v>
      </c>
      <c r="H84" s="61"/>
      <c r="I84" s="319"/>
      <c r="J84" s="61"/>
      <c r="K84" s="61"/>
      <c r="L84" s="61"/>
    </row>
    <row r="85" spans="1:12" ht="15" customHeight="1">
      <c r="A85" s="44"/>
      <c r="B85" s="565" t="s">
        <v>27</v>
      </c>
      <c r="C85" s="565"/>
      <c r="D85" s="565"/>
      <c r="E85" s="565"/>
      <c r="F85" s="369"/>
      <c r="G85" s="369"/>
      <c r="H85" s="61"/>
      <c r="I85" s="61"/>
      <c r="J85" s="61"/>
      <c r="K85" s="61"/>
      <c r="L85" s="61"/>
    </row>
    <row r="86" spans="1:12" ht="14.4">
      <c r="A86" s="44"/>
      <c r="B86" s="43"/>
      <c r="C86" s="39"/>
      <c r="D86" s="44"/>
      <c r="E86" s="44"/>
      <c r="F86" s="369"/>
      <c r="G86" s="369"/>
    </row>
  </sheetData>
  <mergeCells count="84">
    <mergeCell ref="A63:F63"/>
    <mergeCell ref="B64:C64"/>
    <mergeCell ref="B65:C65"/>
    <mergeCell ref="B66:C66"/>
    <mergeCell ref="B29:C29"/>
    <mergeCell ref="B31:C31"/>
    <mergeCell ref="B32:C32"/>
    <mergeCell ref="B43:C43"/>
    <mergeCell ref="B52:C52"/>
    <mergeCell ref="B46:C46"/>
    <mergeCell ref="I59:K59"/>
    <mergeCell ref="B60:C60"/>
    <mergeCell ref="I60:K60"/>
    <mergeCell ref="B61:C61"/>
    <mergeCell ref="B62:C62"/>
    <mergeCell ref="I62:K62"/>
    <mergeCell ref="B59:C59"/>
    <mergeCell ref="I56:K56"/>
    <mergeCell ref="B57:C57"/>
    <mergeCell ref="B58:C58"/>
    <mergeCell ref="I58:K58"/>
    <mergeCell ref="B50:C50"/>
    <mergeCell ref="I50:K50"/>
    <mergeCell ref="B51:C51"/>
    <mergeCell ref="I51:K51"/>
    <mergeCell ref="B54:C54"/>
    <mergeCell ref="I54:K54"/>
    <mergeCell ref="I52:K52"/>
    <mergeCell ref="B55:C55"/>
    <mergeCell ref="B56:C56"/>
    <mergeCell ref="B53:C53"/>
    <mergeCell ref="I47:K47"/>
    <mergeCell ref="B48:C48"/>
    <mergeCell ref="I48:K48"/>
    <mergeCell ref="B49:C49"/>
    <mergeCell ref="I49:K49"/>
    <mergeCell ref="B47:C47"/>
    <mergeCell ref="B14:C14"/>
    <mergeCell ref="I14:K14"/>
    <mergeCell ref="B15:C15"/>
    <mergeCell ref="B27:C27"/>
    <mergeCell ref="B28:C28"/>
    <mergeCell ref="I17:K17"/>
    <mergeCell ref="I25:K25"/>
    <mergeCell ref="B21:C21"/>
    <mergeCell ref="B22:C22"/>
    <mergeCell ref="B23:C23"/>
    <mergeCell ref="B24:C24"/>
    <mergeCell ref="B25:C25"/>
    <mergeCell ref="B17:C17"/>
    <mergeCell ref="B18:C18"/>
    <mergeCell ref="B19:C19"/>
    <mergeCell ref="B20:C20"/>
    <mergeCell ref="B85:E85"/>
    <mergeCell ref="A1:G1"/>
    <mergeCell ref="A2:G2"/>
    <mergeCell ref="I6:K6"/>
    <mergeCell ref="B12:C12"/>
    <mergeCell ref="B4:C4"/>
    <mergeCell ref="B6:C6"/>
    <mergeCell ref="B7:C7"/>
    <mergeCell ref="B8:C8"/>
    <mergeCell ref="B9:C9"/>
    <mergeCell ref="B10:C10"/>
    <mergeCell ref="B11:C11"/>
    <mergeCell ref="I43:K43"/>
    <mergeCell ref="B44:C44"/>
    <mergeCell ref="I44:K44"/>
    <mergeCell ref="B13:C13"/>
    <mergeCell ref="A68:C68"/>
    <mergeCell ref="A84:C84"/>
    <mergeCell ref="B69:E69"/>
    <mergeCell ref="B71:C71"/>
    <mergeCell ref="B67:C67"/>
    <mergeCell ref="B70:E70"/>
    <mergeCell ref="B83:C83"/>
    <mergeCell ref="B73:C73"/>
    <mergeCell ref="B74:C74"/>
    <mergeCell ref="B75:C75"/>
    <mergeCell ref="B77:C77"/>
    <mergeCell ref="B78:C78"/>
    <mergeCell ref="B79:C79"/>
    <mergeCell ref="B81:C81"/>
    <mergeCell ref="B82:C82"/>
  </mergeCells>
  <printOptions horizontalCentered="1"/>
  <pageMargins left="0.7" right="0.7" top="0.75" bottom="0.75" header="0.3" footer="0.3"/>
  <pageSetup paperSize="9" scale="51" fitToHeight="0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opLeftCell="A40" zoomScaleNormal="100" workbookViewId="0">
      <selection activeCell="G50" sqref="G50"/>
    </sheetView>
  </sheetViews>
  <sheetFormatPr defaultColWidth="9" defaultRowHeight="13.8"/>
  <cols>
    <col min="1" max="1" width="9" customWidth="1"/>
    <col min="2" max="2" width="11.19921875" style="26" bestFit="1" customWidth="1"/>
    <col min="3" max="3" width="63.19921875" customWidth="1"/>
    <col min="4" max="4" width="9" style="25" customWidth="1"/>
    <col min="5" max="5" width="11.09765625" style="25" customWidth="1"/>
    <col min="6" max="6" width="16.8984375" customWidth="1"/>
    <col min="7" max="7" width="20" customWidth="1"/>
    <col min="8" max="8" width="9" customWidth="1"/>
  </cols>
  <sheetData>
    <row r="1" spans="1:9" s="233" customFormat="1" ht="43.2" customHeight="1">
      <c r="A1" s="591" t="s">
        <v>305</v>
      </c>
      <c r="B1" s="591"/>
      <c r="C1" s="591"/>
      <c r="D1" s="591"/>
      <c r="E1" s="591"/>
      <c r="F1" s="591"/>
      <c r="G1" s="234"/>
    </row>
    <row r="2" spans="1:9" s="235" customFormat="1" ht="37.5" customHeight="1">
      <c r="A2" s="589" t="s">
        <v>290</v>
      </c>
      <c r="B2" s="589"/>
      <c r="C2" s="589"/>
      <c r="D2" s="589"/>
      <c r="E2" s="589"/>
      <c r="F2" s="589"/>
      <c r="G2" s="589"/>
    </row>
    <row r="3" spans="1:9" s="592" customFormat="1" ht="18"/>
    <row r="4" spans="1:9" s="61" customFormat="1" ht="14.4">
      <c r="A4" s="236" t="s">
        <v>13</v>
      </c>
      <c r="B4" s="237" t="s">
        <v>14</v>
      </c>
      <c r="C4" s="238" t="s">
        <v>15</v>
      </c>
      <c r="D4" s="236" t="s">
        <v>16</v>
      </c>
      <c r="E4" s="239" t="s">
        <v>17</v>
      </c>
      <c r="F4" s="240" t="s">
        <v>18</v>
      </c>
      <c r="G4" s="241" t="s">
        <v>19</v>
      </c>
    </row>
    <row r="5" spans="1:9" s="61" customFormat="1" ht="14.4">
      <c r="A5" s="242" t="s">
        <v>20</v>
      </c>
      <c r="B5" s="243"/>
      <c r="C5" s="244"/>
      <c r="D5" s="245"/>
      <c r="E5" s="246"/>
      <c r="F5" s="246"/>
      <c r="G5" s="247"/>
    </row>
    <row r="6" spans="1:9" s="61" customFormat="1" ht="28.8">
      <c r="A6" s="185">
        <v>1</v>
      </c>
      <c r="B6" s="248">
        <v>111211101</v>
      </c>
      <c r="C6" s="186" t="s">
        <v>156</v>
      </c>
      <c r="D6" s="187" t="s">
        <v>289</v>
      </c>
      <c r="E6" s="188">
        <f>0.25*25</f>
        <v>6.25</v>
      </c>
      <c r="F6" s="526">
        <v>0</v>
      </c>
      <c r="G6" s="540">
        <f>+E6*F6</f>
        <v>0</v>
      </c>
    </row>
    <row r="7" spans="1:9" s="61" customFormat="1" ht="15.6">
      <c r="A7" s="185">
        <v>2</v>
      </c>
      <c r="B7" s="248" t="s">
        <v>21</v>
      </c>
      <c r="C7" s="186" t="s">
        <v>22</v>
      </c>
      <c r="D7" s="187" t="s">
        <v>23</v>
      </c>
      <c r="E7" s="188">
        <v>1</v>
      </c>
      <c r="F7" s="526">
        <v>0</v>
      </c>
      <c r="G7" s="540">
        <f>+F7*E7</f>
        <v>0</v>
      </c>
    </row>
    <row r="8" spans="1:9" s="61" customFormat="1" ht="15.6">
      <c r="A8" s="185">
        <v>3</v>
      </c>
      <c r="B8" s="248" t="s">
        <v>25</v>
      </c>
      <c r="C8" s="186" t="s">
        <v>26</v>
      </c>
      <c r="D8" s="187" t="s">
        <v>23</v>
      </c>
      <c r="E8" s="188">
        <v>1</v>
      </c>
      <c r="F8" s="526">
        <v>0</v>
      </c>
      <c r="G8" s="540">
        <f>+F8*E8</f>
        <v>0</v>
      </c>
    </row>
    <row r="9" spans="1:9" s="494" customFormat="1" ht="39" customHeight="1">
      <c r="A9" s="506" t="s">
        <v>329</v>
      </c>
      <c r="B9" s="507"/>
      <c r="C9" s="508"/>
      <c r="D9" s="508"/>
      <c r="E9" s="509"/>
      <c r="F9" s="510" t="s">
        <v>160</v>
      </c>
      <c r="G9" s="511">
        <f>SUM(G6:G8)</f>
        <v>0</v>
      </c>
    </row>
    <row r="10" spans="1:9" s="61" customFormat="1" ht="14.4">
      <c r="A10" s="249" t="s">
        <v>171</v>
      </c>
      <c r="B10" s="250"/>
      <c r="C10" s="251"/>
      <c r="D10" s="252"/>
      <c r="E10" s="253"/>
      <c r="F10" s="316"/>
      <c r="G10" s="247"/>
    </row>
    <row r="11" spans="1:9" s="61" customFormat="1" ht="15.6">
      <c r="A11" s="185">
        <v>4</v>
      </c>
      <c r="B11" s="248" t="s">
        <v>111</v>
      </c>
      <c r="C11" s="186" t="s">
        <v>140</v>
      </c>
      <c r="D11" s="187" t="s">
        <v>31</v>
      </c>
      <c r="E11" s="188">
        <v>11</v>
      </c>
      <c r="F11" s="526">
        <v>0</v>
      </c>
      <c r="G11" s="540">
        <f>+F11*E11</f>
        <v>0</v>
      </c>
    </row>
    <row r="12" spans="1:9" s="61" customFormat="1" ht="28.8">
      <c r="A12" s="185">
        <v>5</v>
      </c>
      <c r="B12" s="248">
        <v>185802114</v>
      </c>
      <c r="C12" s="186" t="s">
        <v>65</v>
      </c>
      <c r="D12" s="187" t="s">
        <v>47</v>
      </c>
      <c r="E12" s="254">
        <f>+E13*0.000005</f>
        <v>5.0000000000000001E-4</v>
      </c>
      <c r="F12" s="526">
        <v>0</v>
      </c>
      <c r="G12" s="540">
        <f t="shared" ref="G12:G30" si="0">+F12*E12</f>
        <v>0</v>
      </c>
    </row>
    <row r="13" spans="1:9" s="260" customFormat="1" ht="15.6">
      <c r="A13" s="255">
        <v>6</v>
      </c>
      <c r="B13" s="256" t="s">
        <v>130</v>
      </c>
      <c r="C13" s="257" t="s">
        <v>141</v>
      </c>
      <c r="D13" s="258" t="s">
        <v>31</v>
      </c>
      <c r="E13" s="259">
        <f>20*5</f>
        <v>100</v>
      </c>
      <c r="F13" s="526">
        <v>0</v>
      </c>
      <c r="G13" s="540">
        <f t="shared" si="0"/>
        <v>0</v>
      </c>
      <c r="I13" s="261"/>
    </row>
    <row r="14" spans="1:9" s="61" customFormat="1" ht="15.6">
      <c r="A14" s="185">
        <v>7</v>
      </c>
      <c r="B14" s="248" t="s">
        <v>142</v>
      </c>
      <c r="C14" s="186" t="s">
        <v>70</v>
      </c>
      <c r="D14" s="187" t="s">
        <v>31</v>
      </c>
      <c r="E14" s="188">
        <v>20</v>
      </c>
      <c r="F14" s="526">
        <v>0</v>
      </c>
      <c r="G14" s="540">
        <f t="shared" si="0"/>
        <v>0</v>
      </c>
    </row>
    <row r="15" spans="1:9" s="61" customFormat="1" ht="15.6">
      <c r="A15" s="185">
        <v>8</v>
      </c>
      <c r="B15" s="248" t="s">
        <v>111</v>
      </c>
      <c r="C15" s="186" t="s">
        <v>153</v>
      </c>
      <c r="D15" s="187" t="s">
        <v>68</v>
      </c>
      <c r="E15" s="188">
        <f>E14*0.1</f>
        <v>2</v>
      </c>
      <c r="F15" s="526">
        <v>0</v>
      </c>
      <c r="G15" s="540">
        <f t="shared" si="0"/>
        <v>0</v>
      </c>
    </row>
    <row r="16" spans="1:9" s="260" customFormat="1" ht="15.6">
      <c r="A16" s="255">
        <v>9</v>
      </c>
      <c r="B16" s="256" t="s">
        <v>130</v>
      </c>
      <c r="C16" s="257" t="s">
        <v>69</v>
      </c>
      <c r="D16" s="258" t="s">
        <v>68</v>
      </c>
      <c r="E16" s="259">
        <f>+E15</f>
        <v>2</v>
      </c>
      <c r="F16" s="526">
        <v>0</v>
      </c>
      <c r="G16" s="540">
        <f t="shared" si="0"/>
        <v>0</v>
      </c>
      <c r="I16" s="261"/>
    </row>
    <row r="17" spans="1:9" s="260" customFormat="1" ht="15.6">
      <c r="A17" s="255">
        <v>10</v>
      </c>
      <c r="B17" s="256" t="s">
        <v>130</v>
      </c>
      <c r="C17" s="257" t="s">
        <v>143</v>
      </c>
      <c r="D17" s="258" t="s">
        <v>31</v>
      </c>
      <c r="E17" s="259">
        <f>+E14*3</f>
        <v>60</v>
      </c>
      <c r="F17" s="526">
        <v>0</v>
      </c>
      <c r="G17" s="540">
        <f t="shared" si="0"/>
        <v>0</v>
      </c>
      <c r="I17" s="261"/>
    </row>
    <row r="18" spans="1:9" s="260" customFormat="1" ht="15.6">
      <c r="A18" s="255">
        <v>11</v>
      </c>
      <c r="B18" s="256" t="s">
        <v>130</v>
      </c>
      <c r="C18" s="257" t="s">
        <v>71</v>
      </c>
      <c r="D18" s="258" t="s">
        <v>31</v>
      </c>
      <c r="E18" s="259">
        <f>E17</f>
        <v>60</v>
      </c>
      <c r="F18" s="526">
        <v>0</v>
      </c>
      <c r="G18" s="540">
        <f t="shared" si="0"/>
        <v>0</v>
      </c>
      <c r="I18" s="261"/>
    </row>
    <row r="19" spans="1:9" s="260" customFormat="1" ht="15.6">
      <c r="A19" s="255">
        <v>12</v>
      </c>
      <c r="B19" s="256" t="s">
        <v>130</v>
      </c>
      <c r="C19" s="257" t="s">
        <v>72</v>
      </c>
      <c r="D19" s="258" t="s">
        <v>31</v>
      </c>
      <c r="E19" s="259">
        <f>E17</f>
        <v>60</v>
      </c>
      <c r="F19" s="526">
        <v>0</v>
      </c>
      <c r="G19" s="540">
        <f t="shared" si="0"/>
        <v>0</v>
      </c>
      <c r="I19" s="261"/>
    </row>
    <row r="20" spans="1:9" s="61" customFormat="1" ht="15.6">
      <c r="A20" s="185">
        <v>13</v>
      </c>
      <c r="B20" s="248" t="s">
        <v>144</v>
      </c>
      <c r="C20" s="186" t="s">
        <v>145</v>
      </c>
      <c r="D20" s="187" t="s">
        <v>31</v>
      </c>
      <c r="E20" s="188">
        <v>20</v>
      </c>
      <c r="F20" s="526">
        <v>0</v>
      </c>
      <c r="G20" s="540">
        <f t="shared" si="0"/>
        <v>0</v>
      </c>
    </row>
    <row r="21" spans="1:9" s="61" customFormat="1" ht="28.8">
      <c r="A21" s="185">
        <v>14</v>
      </c>
      <c r="B21" s="248">
        <v>184501141</v>
      </c>
      <c r="C21" s="186" t="s">
        <v>154</v>
      </c>
      <c r="D21" s="187" t="s">
        <v>289</v>
      </c>
      <c r="E21" s="188">
        <v>20</v>
      </c>
      <c r="F21" s="526">
        <v>0</v>
      </c>
      <c r="G21" s="540">
        <f t="shared" si="0"/>
        <v>0</v>
      </c>
    </row>
    <row r="22" spans="1:9" s="260" customFormat="1" ht="15.6">
      <c r="A22" s="255">
        <v>15</v>
      </c>
      <c r="B22" s="256" t="s">
        <v>130</v>
      </c>
      <c r="C22" s="257" t="s">
        <v>152</v>
      </c>
      <c r="D22" s="258" t="s">
        <v>42</v>
      </c>
      <c r="E22" s="259">
        <f>+E21</f>
        <v>20</v>
      </c>
      <c r="F22" s="526">
        <v>0</v>
      </c>
      <c r="G22" s="540">
        <f t="shared" si="0"/>
        <v>0</v>
      </c>
      <c r="I22" s="261"/>
    </row>
    <row r="23" spans="1:9" s="61" customFormat="1" ht="15.6">
      <c r="A23" s="185">
        <v>16</v>
      </c>
      <c r="B23" s="248" t="s">
        <v>146</v>
      </c>
      <c r="C23" s="186" t="s">
        <v>147</v>
      </c>
      <c r="D23" s="187" t="s">
        <v>31</v>
      </c>
      <c r="E23" s="188">
        <v>20</v>
      </c>
      <c r="F23" s="526">
        <v>0</v>
      </c>
      <c r="G23" s="540">
        <f t="shared" si="0"/>
        <v>0</v>
      </c>
    </row>
    <row r="24" spans="1:9" s="260" customFormat="1" ht="15.6">
      <c r="A24" s="255">
        <v>17</v>
      </c>
      <c r="B24" s="256" t="s">
        <v>130</v>
      </c>
      <c r="C24" s="590" t="s">
        <v>75</v>
      </c>
      <c r="D24" s="590" t="s">
        <v>68</v>
      </c>
      <c r="E24" s="259">
        <v>0.2</v>
      </c>
      <c r="F24" s="526">
        <v>0</v>
      </c>
      <c r="G24" s="540">
        <f t="shared" si="0"/>
        <v>0</v>
      </c>
      <c r="I24" s="261"/>
    </row>
    <row r="25" spans="1:9" s="61" customFormat="1" ht="15.6">
      <c r="A25" s="185">
        <v>18</v>
      </c>
      <c r="B25" s="248">
        <v>184813121</v>
      </c>
      <c r="C25" s="262" t="s">
        <v>291</v>
      </c>
      <c r="D25" s="187" t="s">
        <v>24</v>
      </c>
      <c r="E25" s="188">
        <v>20</v>
      </c>
      <c r="F25" s="526">
        <v>0</v>
      </c>
      <c r="G25" s="540">
        <f t="shared" si="0"/>
        <v>0</v>
      </c>
    </row>
    <row r="26" spans="1:9" s="260" customFormat="1" ht="34.200000000000003" customHeight="1">
      <c r="A26" s="255">
        <v>19</v>
      </c>
      <c r="B26" s="256" t="s">
        <v>130</v>
      </c>
      <c r="C26" s="263" t="s">
        <v>148</v>
      </c>
      <c r="D26" s="263" t="s">
        <v>29</v>
      </c>
      <c r="E26" s="259">
        <f>+E25*3.2</f>
        <v>64</v>
      </c>
      <c r="F26" s="526">
        <v>0</v>
      </c>
      <c r="G26" s="540">
        <f t="shared" si="0"/>
        <v>0</v>
      </c>
      <c r="I26" s="261"/>
    </row>
    <row r="27" spans="1:9" s="61" customFormat="1" ht="16.2">
      <c r="A27" s="185">
        <v>20</v>
      </c>
      <c r="B27" s="248">
        <v>184911431</v>
      </c>
      <c r="C27" s="186" t="s">
        <v>292</v>
      </c>
      <c r="D27" s="187" t="s">
        <v>293</v>
      </c>
      <c r="E27" s="188">
        <f>0.25*20</f>
        <v>5</v>
      </c>
      <c r="F27" s="526">
        <v>0</v>
      </c>
      <c r="G27" s="540">
        <f t="shared" si="0"/>
        <v>0</v>
      </c>
    </row>
    <row r="28" spans="1:9" s="61" customFormat="1" ht="15.6">
      <c r="A28" s="185">
        <v>21</v>
      </c>
      <c r="B28" s="248" t="s">
        <v>149</v>
      </c>
      <c r="C28" s="186" t="s">
        <v>155</v>
      </c>
      <c r="D28" s="187" t="s">
        <v>23</v>
      </c>
      <c r="E28" s="188">
        <f>+(E25*0.05)*3</f>
        <v>3</v>
      </c>
      <c r="F28" s="526">
        <v>0</v>
      </c>
      <c r="G28" s="540">
        <f t="shared" si="0"/>
        <v>0</v>
      </c>
    </row>
    <row r="29" spans="1:9" s="260" customFormat="1" ht="15.6">
      <c r="A29" s="255">
        <v>22</v>
      </c>
      <c r="B29" s="256" t="s">
        <v>130</v>
      </c>
      <c r="C29" s="590" t="s">
        <v>81</v>
      </c>
      <c r="D29" s="590" t="s">
        <v>23</v>
      </c>
      <c r="E29" s="259">
        <f>E28</f>
        <v>3</v>
      </c>
      <c r="F29" s="526">
        <v>0</v>
      </c>
      <c r="G29" s="540">
        <f t="shared" si="0"/>
        <v>0</v>
      </c>
      <c r="I29" s="261"/>
    </row>
    <row r="30" spans="1:9" s="61" customFormat="1" ht="15.6">
      <c r="A30" s="495">
        <v>23</v>
      </c>
      <c r="B30" s="496" t="s">
        <v>150</v>
      </c>
      <c r="C30" s="497" t="s">
        <v>151</v>
      </c>
      <c r="D30" s="498" t="s">
        <v>23</v>
      </c>
      <c r="E30" s="499">
        <f>E28</f>
        <v>3</v>
      </c>
      <c r="F30" s="526">
        <v>0</v>
      </c>
      <c r="G30" s="541">
        <f t="shared" si="0"/>
        <v>0</v>
      </c>
    </row>
    <row r="31" spans="1:9" s="235" customFormat="1" ht="37.5" customHeight="1">
      <c r="A31" s="506" t="s">
        <v>330</v>
      </c>
      <c r="B31" s="507"/>
      <c r="C31" s="508"/>
      <c r="D31" s="508"/>
      <c r="E31" s="509"/>
      <c r="F31" s="510" t="s">
        <v>160</v>
      </c>
      <c r="G31" s="511">
        <f>SUM(G11:G30)</f>
        <v>0</v>
      </c>
    </row>
    <row r="32" spans="1:9" s="61" customFormat="1" ht="17.399999999999999">
      <c r="A32" s="500"/>
      <c r="B32" s="501"/>
      <c r="C32" s="502"/>
      <c r="D32" s="503"/>
      <c r="E32" s="504"/>
      <c r="F32" s="317"/>
      <c r="G32" s="505"/>
    </row>
    <row r="33" spans="1:7" s="61" customFormat="1" ht="14.4">
      <c r="A33" s="236" t="s">
        <v>13</v>
      </c>
      <c r="B33" s="237" t="s">
        <v>14</v>
      </c>
      <c r="C33" s="238" t="s">
        <v>15</v>
      </c>
      <c r="D33" s="236" t="s">
        <v>16</v>
      </c>
      <c r="E33" s="239" t="s">
        <v>17</v>
      </c>
      <c r="F33" s="318" t="s">
        <v>18</v>
      </c>
      <c r="G33" s="267" t="s">
        <v>19</v>
      </c>
    </row>
    <row r="34" spans="1:7" s="268" customFormat="1" ht="15.6">
      <c r="A34" s="249" t="s">
        <v>157</v>
      </c>
      <c r="B34" s="250"/>
      <c r="C34" s="251"/>
      <c r="D34" s="252"/>
      <c r="E34" s="252"/>
      <c r="F34" s="526">
        <v>0</v>
      </c>
      <c r="G34" s="542">
        <f>+G35+G36</f>
        <v>0</v>
      </c>
    </row>
    <row r="35" spans="1:7" s="61" customFormat="1" ht="15.6">
      <c r="A35" s="185">
        <v>24</v>
      </c>
      <c r="B35" s="248" t="s">
        <v>110</v>
      </c>
      <c r="C35" s="186" t="s">
        <v>328</v>
      </c>
      <c r="D35" s="187" t="s">
        <v>23</v>
      </c>
      <c r="E35" s="188">
        <f>+(E25*0.05)*8</f>
        <v>8</v>
      </c>
      <c r="F35" s="526">
        <v>0</v>
      </c>
      <c r="G35" s="532">
        <f>E35*F35</f>
        <v>0</v>
      </c>
    </row>
    <row r="36" spans="1:7" s="61" customFormat="1" ht="41.4">
      <c r="A36" s="185">
        <v>25</v>
      </c>
      <c r="B36" s="248" t="s">
        <v>111</v>
      </c>
      <c r="C36" s="269" t="s">
        <v>85</v>
      </c>
      <c r="D36" s="187" t="s">
        <v>86</v>
      </c>
      <c r="E36" s="188">
        <v>1</v>
      </c>
      <c r="F36" s="526">
        <v>0</v>
      </c>
      <c r="G36" s="532">
        <f>E36*F36</f>
        <v>0</v>
      </c>
    </row>
    <row r="37" spans="1:7" s="61" customFormat="1" ht="15.6">
      <c r="A37" s="249" t="s">
        <v>158</v>
      </c>
      <c r="B37" s="250"/>
      <c r="C37" s="251"/>
      <c r="D37" s="252"/>
      <c r="E37" s="252"/>
      <c r="F37" s="526">
        <v>0</v>
      </c>
      <c r="G37" s="542">
        <f>+G38+G39</f>
        <v>0</v>
      </c>
    </row>
    <row r="38" spans="1:7" s="61" customFormat="1" ht="15.6">
      <c r="A38" s="185">
        <v>26</v>
      </c>
      <c r="B38" s="248" t="s">
        <v>110</v>
      </c>
      <c r="C38" s="186" t="s">
        <v>327</v>
      </c>
      <c r="D38" s="187" t="s">
        <v>23</v>
      </c>
      <c r="E38" s="188">
        <f>+(E25*0.05)*6</f>
        <v>6</v>
      </c>
      <c r="F38" s="526">
        <v>0</v>
      </c>
      <c r="G38" s="532">
        <f>+F38*E38</f>
        <v>0</v>
      </c>
    </row>
    <row r="39" spans="1:7" s="61" customFormat="1" ht="41.4">
      <c r="A39" s="185">
        <v>27</v>
      </c>
      <c r="B39" s="248" t="s">
        <v>111</v>
      </c>
      <c r="C39" s="269" t="s">
        <v>85</v>
      </c>
      <c r="D39" s="187" t="s">
        <v>86</v>
      </c>
      <c r="E39" s="188">
        <v>1</v>
      </c>
      <c r="F39" s="526">
        <v>0</v>
      </c>
      <c r="G39" s="532">
        <f>E39*F39</f>
        <v>0</v>
      </c>
    </row>
    <row r="40" spans="1:7" s="61" customFormat="1" ht="15.6">
      <c r="A40" s="249" t="s">
        <v>159</v>
      </c>
      <c r="B40" s="250"/>
      <c r="C40" s="251"/>
      <c r="D40" s="252"/>
      <c r="E40" s="252"/>
      <c r="F40" s="526">
        <v>0</v>
      </c>
      <c r="G40" s="542">
        <f>+G41+G42</f>
        <v>0</v>
      </c>
    </row>
    <row r="41" spans="1:7" s="61" customFormat="1" ht="15.6">
      <c r="A41" s="185">
        <v>28</v>
      </c>
      <c r="B41" s="248" t="s">
        <v>110</v>
      </c>
      <c r="C41" s="186" t="s">
        <v>326</v>
      </c>
      <c r="D41" s="187" t="s">
        <v>23</v>
      </c>
      <c r="E41" s="188">
        <f>+(E25*0.05)*4</f>
        <v>4</v>
      </c>
      <c r="F41" s="526">
        <v>0</v>
      </c>
      <c r="G41" s="532">
        <f>+F41*E41</f>
        <v>0</v>
      </c>
    </row>
    <row r="42" spans="1:7" s="61" customFormat="1" ht="41.4">
      <c r="A42" s="185">
        <v>29</v>
      </c>
      <c r="B42" s="248" t="s">
        <v>111</v>
      </c>
      <c r="C42" s="269" t="s">
        <v>85</v>
      </c>
      <c r="D42" s="187" t="s">
        <v>86</v>
      </c>
      <c r="E42" s="188">
        <v>1</v>
      </c>
      <c r="F42" s="526">
        <v>0</v>
      </c>
      <c r="G42" s="532">
        <f>E42*F42</f>
        <v>0</v>
      </c>
    </row>
    <row r="43" spans="1:7" s="235" customFormat="1" ht="37.5" customHeight="1">
      <c r="A43" s="235" t="s">
        <v>163</v>
      </c>
      <c r="B43" s="264"/>
      <c r="E43" s="265"/>
      <c r="F43" s="235" t="s">
        <v>160</v>
      </c>
      <c r="G43" s="266">
        <f>+G40+G37+G34</f>
        <v>0</v>
      </c>
    </row>
    <row r="44" spans="1:7" s="61" customFormat="1" ht="14.4">
      <c r="B44" s="213"/>
      <c r="D44" s="201"/>
      <c r="E44" s="201"/>
    </row>
    <row r="45" spans="1:7" s="61" customFormat="1" ht="21">
      <c r="A45" s="589" t="s">
        <v>294</v>
      </c>
      <c r="B45" s="589"/>
      <c r="C45" s="589"/>
      <c r="D45" s="589"/>
      <c r="E45" s="589"/>
      <c r="F45" s="589"/>
      <c r="G45" s="589"/>
    </row>
    <row r="46" spans="1:7" s="61" customFormat="1" ht="18">
      <c r="A46" s="265"/>
      <c r="B46" s="265"/>
      <c r="C46" s="265"/>
      <c r="D46" s="265"/>
      <c r="E46" s="265"/>
      <c r="F46" s="265"/>
      <c r="G46" s="265"/>
    </row>
    <row r="47" spans="1:7" s="61" customFormat="1" ht="14.4">
      <c r="A47" s="236" t="s">
        <v>13</v>
      </c>
      <c r="B47" s="237" t="s">
        <v>14</v>
      </c>
      <c r="C47" s="238" t="s">
        <v>15</v>
      </c>
      <c r="D47" s="236" t="s">
        <v>16</v>
      </c>
      <c r="E47" s="239" t="s">
        <v>17</v>
      </c>
      <c r="F47" s="240" t="s">
        <v>18</v>
      </c>
      <c r="G47" s="241" t="s">
        <v>19</v>
      </c>
    </row>
    <row r="48" spans="1:7" s="61" customFormat="1" ht="15.6">
      <c r="A48" s="270" t="s">
        <v>251</v>
      </c>
      <c r="B48" s="271"/>
      <c r="C48" s="272"/>
      <c r="D48" s="273"/>
      <c r="E48" s="273"/>
      <c r="F48" s="526">
        <v>0</v>
      </c>
      <c r="G48" s="543">
        <f>G49</f>
        <v>0</v>
      </c>
    </row>
    <row r="49" spans="1:7" s="61" customFormat="1" ht="27.6">
      <c r="A49" s="274">
        <v>30</v>
      </c>
      <c r="B49" s="275" t="s">
        <v>205</v>
      </c>
      <c r="C49" s="276" t="s">
        <v>252</v>
      </c>
      <c r="D49" s="277" t="s">
        <v>295</v>
      </c>
      <c r="E49" s="309">
        <v>123318</v>
      </c>
      <c r="F49" s="526">
        <v>0</v>
      </c>
      <c r="G49" s="534">
        <f>E49*F49</f>
        <v>0</v>
      </c>
    </row>
    <row r="50" spans="1:7" s="61" customFormat="1" ht="30.6" customHeight="1">
      <c r="A50" s="235" t="s">
        <v>253</v>
      </c>
      <c r="B50" s="264"/>
      <c r="C50" s="235"/>
      <c r="D50" s="235"/>
      <c r="E50" s="265"/>
      <c r="F50" s="235" t="s">
        <v>160</v>
      </c>
      <c r="G50" s="266">
        <f>G49</f>
        <v>0</v>
      </c>
    </row>
    <row r="51" spans="1:7" s="61" customFormat="1" ht="14.4">
      <c r="B51" s="213"/>
      <c r="D51" s="201"/>
      <c r="E51" s="201"/>
    </row>
    <row r="52" spans="1:7" s="61" customFormat="1" ht="14.4">
      <c r="B52" s="213"/>
      <c r="D52" s="201"/>
      <c r="E52" s="201"/>
      <c r="G52" s="184"/>
    </row>
    <row r="53" spans="1:7" s="61" customFormat="1" ht="14.4">
      <c r="B53" s="213"/>
      <c r="D53" s="201"/>
      <c r="E53" s="201"/>
    </row>
  </sheetData>
  <mergeCells count="6">
    <mergeCell ref="A45:G45"/>
    <mergeCell ref="C24:D24"/>
    <mergeCell ref="A1:F1"/>
    <mergeCell ref="A3:XFD3"/>
    <mergeCell ref="A2:G2"/>
    <mergeCell ref="C29:D29"/>
  </mergeCells>
  <pageMargins left="0.70000000000000007" right="0.70000000000000007" top="0.78740157500000008" bottom="0.78740157500000008" header="0.30000000000000004" footer="0.30000000000000004"/>
  <pageSetup paperSize="9" scale="5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view="pageBreakPreview" zoomScaleNormal="100" zoomScaleSheetLayoutView="100" workbookViewId="0">
      <selection activeCell="E28" sqref="E28"/>
    </sheetView>
  </sheetViews>
  <sheetFormatPr defaultRowHeight="13.8"/>
  <cols>
    <col min="3" max="3" width="54.59765625" customWidth="1"/>
    <col min="5" max="5" width="20.69921875" customWidth="1"/>
  </cols>
  <sheetData>
    <row r="1" spans="1:5" ht="21">
      <c r="A1" s="134" t="s">
        <v>254</v>
      </c>
      <c r="B1" s="135"/>
      <c r="C1" s="136"/>
      <c r="D1" s="137"/>
      <c r="E1" s="61"/>
    </row>
    <row r="2" spans="1:5" ht="14.4">
      <c r="A2" s="135"/>
      <c r="B2" s="135"/>
      <c r="C2" s="61"/>
      <c r="D2" s="138" t="s">
        <v>255</v>
      </c>
      <c r="E2" s="138" t="s">
        <v>256</v>
      </c>
    </row>
    <row r="3" spans="1:5" ht="15.6">
      <c r="A3" s="596">
        <v>1</v>
      </c>
      <c r="B3" s="595" t="s">
        <v>257</v>
      </c>
      <c r="C3" s="595"/>
      <c r="D3" s="593">
        <v>1</v>
      </c>
      <c r="E3" s="600">
        <v>0</v>
      </c>
    </row>
    <row r="4" spans="1:5" ht="14.4">
      <c r="A4" s="596"/>
      <c r="B4" s="594" t="s">
        <v>258</v>
      </c>
      <c r="C4" s="594"/>
      <c r="D4" s="593">
        <v>0</v>
      </c>
      <c r="E4" s="601"/>
    </row>
    <row r="5" spans="1:5" ht="14.4">
      <c r="A5" s="596"/>
      <c r="B5" s="594" t="s">
        <v>259</v>
      </c>
      <c r="C5" s="594"/>
      <c r="D5" s="593">
        <v>0</v>
      </c>
      <c r="E5" s="601"/>
    </row>
    <row r="6" spans="1:5" ht="14.4">
      <c r="A6" s="596"/>
      <c r="B6" s="594" t="s">
        <v>260</v>
      </c>
      <c r="C6" s="594"/>
      <c r="D6" s="593">
        <v>0</v>
      </c>
      <c r="E6" s="601"/>
    </row>
    <row r="7" spans="1:5" ht="14.4">
      <c r="A7" s="596"/>
      <c r="B7" s="594" t="s">
        <v>261</v>
      </c>
      <c r="C7" s="594"/>
      <c r="D7" s="593">
        <v>0</v>
      </c>
      <c r="E7" s="601"/>
    </row>
    <row r="8" spans="1:5" ht="14.4">
      <c r="A8" s="596"/>
      <c r="B8" s="594" t="s">
        <v>262</v>
      </c>
      <c r="C8" s="594"/>
      <c r="D8" s="593">
        <v>1</v>
      </c>
      <c r="E8" s="602"/>
    </row>
    <row r="9" spans="1:5" ht="15.6">
      <c r="A9" s="596">
        <v>2</v>
      </c>
      <c r="B9" s="595" t="s">
        <v>263</v>
      </c>
      <c r="C9" s="595"/>
      <c r="D9" s="593">
        <v>1</v>
      </c>
      <c r="E9" s="603">
        <v>0</v>
      </c>
    </row>
    <row r="10" spans="1:5" ht="14.4">
      <c r="A10" s="596"/>
      <c r="B10" s="594" t="s">
        <v>264</v>
      </c>
      <c r="C10" s="594"/>
      <c r="D10" s="593">
        <v>0</v>
      </c>
      <c r="E10" s="604"/>
    </row>
    <row r="11" spans="1:5" ht="14.4">
      <c r="A11" s="596"/>
      <c r="B11" s="594" t="s">
        <v>265</v>
      </c>
      <c r="C11" s="594"/>
      <c r="D11" s="593">
        <v>0</v>
      </c>
      <c r="E11" s="604"/>
    </row>
    <row r="12" spans="1:5" ht="14.4">
      <c r="A12" s="596"/>
      <c r="B12" s="594" t="s">
        <v>266</v>
      </c>
      <c r="C12" s="594"/>
      <c r="D12" s="593">
        <v>0</v>
      </c>
      <c r="E12" s="604"/>
    </row>
    <row r="13" spans="1:5" ht="14.4">
      <c r="A13" s="596"/>
      <c r="B13" s="594" t="s">
        <v>267</v>
      </c>
      <c r="C13" s="594"/>
      <c r="D13" s="593">
        <v>1</v>
      </c>
      <c r="E13" s="604"/>
    </row>
    <row r="14" spans="1:5" ht="14.4">
      <c r="A14" s="596"/>
      <c r="B14" s="594" t="s">
        <v>268</v>
      </c>
      <c r="C14" s="594"/>
      <c r="D14" s="593">
        <v>0</v>
      </c>
      <c r="E14" s="605"/>
    </row>
    <row r="15" spans="1:5" ht="15.6">
      <c r="A15" s="596">
        <v>3</v>
      </c>
      <c r="B15" s="595" t="s">
        <v>269</v>
      </c>
      <c r="C15" s="595"/>
      <c r="D15" s="593">
        <v>1</v>
      </c>
      <c r="E15" s="603">
        <v>0</v>
      </c>
    </row>
    <row r="16" spans="1:5" ht="14.4">
      <c r="A16" s="596"/>
      <c r="B16" s="594" t="s">
        <v>270</v>
      </c>
      <c r="C16" s="594"/>
      <c r="D16" s="593">
        <v>0</v>
      </c>
      <c r="E16" s="604"/>
    </row>
    <row r="17" spans="1:5" ht="14.4">
      <c r="A17" s="596"/>
      <c r="B17" s="594" t="s">
        <v>271</v>
      </c>
      <c r="C17" s="594"/>
      <c r="D17" s="593">
        <v>0</v>
      </c>
      <c r="E17" s="604"/>
    </row>
    <row r="18" spans="1:5" ht="14.4">
      <c r="A18" s="596"/>
      <c r="B18" s="594" t="s">
        <v>272</v>
      </c>
      <c r="C18" s="594"/>
      <c r="D18" s="593">
        <v>0</v>
      </c>
      <c r="E18" s="604"/>
    </row>
    <row r="19" spans="1:5" ht="14.4">
      <c r="A19" s="596"/>
      <c r="B19" s="594" t="s">
        <v>273</v>
      </c>
      <c r="C19" s="594"/>
      <c r="D19" s="593">
        <v>1</v>
      </c>
      <c r="E19" s="605"/>
    </row>
    <row r="20" spans="1:5" ht="15.6">
      <c r="A20" s="139">
        <v>4</v>
      </c>
      <c r="B20" s="595" t="s">
        <v>274</v>
      </c>
      <c r="C20" s="595"/>
      <c r="D20" s="544">
        <v>1</v>
      </c>
      <c r="E20" s="545"/>
    </row>
    <row r="21" spans="1:5" ht="15.6">
      <c r="A21" s="139">
        <v>5</v>
      </c>
      <c r="B21" s="595" t="s">
        <v>275</v>
      </c>
      <c r="C21" s="595"/>
      <c r="D21" s="544">
        <v>1</v>
      </c>
      <c r="E21" s="545">
        <v>0</v>
      </c>
    </row>
    <row r="22" spans="1:5" ht="15.6">
      <c r="A22" s="596">
        <v>6</v>
      </c>
      <c r="B22" s="595" t="s">
        <v>276</v>
      </c>
      <c r="C22" s="595"/>
      <c r="D22" s="593">
        <v>1</v>
      </c>
      <c r="E22" s="603">
        <v>0</v>
      </c>
    </row>
    <row r="23" spans="1:5" ht="14.4">
      <c r="A23" s="596"/>
      <c r="B23" s="594" t="s">
        <v>277</v>
      </c>
      <c r="C23" s="594"/>
      <c r="D23" s="593">
        <v>1</v>
      </c>
      <c r="E23" s="605"/>
    </row>
    <row r="24" spans="1:5" ht="15.6">
      <c r="A24" s="140">
        <v>7</v>
      </c>
      <c r="B24" s="595" t="s">
        <v>278</v>
      </c>
      <c r="C24" s="595"/>
      <c r="D24" s="512">
        <v>1</v>
      </c>
      <c r="E24" s="545">
        <v>0</v>
      </c>
    </row>
    <row r="25" spans="1:5" ht="15.6">
      <c r="A25" s="140">
        <v>8</v>
      </c>
      <c r="B25" s="595" t="s">
        <v>279</v>
      </c>
      <c r="C25" s="595"/>
      <c r="D25" s="512">
        <v>1</v>
      </c>
      <c r="E25" s="142">
        <v>0</v>
      </c>
    </row>
    <row r="26" spans="1:5" ht="15.6">
      <c r="A26" s="97" t="s">
        <v>280</v>
      </c>
      <c r="B26" s="141"/>
      <c r="C26" s="113"/>
      <c r="D26" s="546"/>
      <c r="E26" s="142">
        <f>SUM(E3:E25)</f>
        <v>0</v>
      </c>
    </row>
    <row r="27" spans="1:5" ht="15.6">
      <c r="A27" s="597" t="s">
        <v>281</v>
      </c>
      <c r="B27" s="598"/>
      <c r="C27" s="599"/>
      <c r="D27" s="130"/>
      <c r="E27" s="545">
        <f>+E26*0.21</f>
        <v>0</v>
      </c>
    </row>
    <row r="28" spans="1:5" ht="15.6">
      <c r="A28" s="143" t="s">
        <v>282</v>
      </c>
      <c r="B28" s="144"/>
      <c r="C28" s="113"/>
      <c r="D28" s="547"/>
      <c r="E28" s="145">
        <f>E26+E27</f>
        <v>0</v>
      </c>
    </row>
    <row r="29" spans="1:5" ht="14.4">
      <c r="A29" s="61"/>
      <c r="B29" s="61"/>
      <c r="C29" s="61"/>
      <c r="D29" s="61"/>
      <c r="E29" s="61"/>
    </row>
    <row r="30" spans="1:5" ht="14.4">
      <c r="A30" s="61"/>
      <c r="B30" s="61"/>
      <c r="C30" s="61"/>
      <c r="D30" s="61"/>
      <c r="E30" s="61"/>
    </row>
  </sheetData>
  <mergeCells count="36">
    <mergeCell ref="E3:E8"/>
    <mergeCell ref="E9:E14"/>
    <mergeCell ref="E15:E19"/>
    <mergeCell ref="E22:E23"/>
    <mergeCell ref="B25:C25"/>
    <mergeCell ref="B19:C19"/>
    <mergeCell ref="B20:C20"/>
    <mergeCell ref="B21:C21"/>
    <mergeCell ref="B22:C22"/>
    <mergeCell ref="B23:C23"/>
    <mergeCell ref="D3:D8"/>
    <mergeCell ref="B6:C6"/>
    <mergeCell ref="B7:C7"/>
    <mergeCell ref="B8:C8"/>
    <mergeCell ref="B24:C24"/>
    <mergeCell ref="B18:C18"/>
    <mergeCell ref="B3:C3"/>
    <mergeCell ref="B4:C4"/>
    <mergeCell ref="B5:C5"/>
    <mergeCell ref="A3:A8"/>
    <mergeCell ref="A27:C27"/>
    <mergeCell ref="A22:A23"/>
    <mergeCell ref="A9:A14"/>
    <mergeCell ref="A15:A19"/>
    <mergeCell ref="D22:D23"/>
    <mergeCell ref="B10:C10"/>
    <mergeCell ref="B11:C11"/>
    <mergeCell ref="B12:C12"/>
    <mergeCell ref="B13:C13"/>
    <mergeCell ref="B14:C14"/>
    <mergeCell ref="B15:C15"/>
    <mergeCell ref="B16:C16"/>
    <mergeCell ref="B17:C17"/>
    <mergeCell ref="D9:D14"/>
    <mergeCell ref="D15:D19"/>
    <mergeCell ref="B9:C9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4"/>
  <sheetViews>
    <sheetView view="pageBreakPreview" topLeftCell="A65" zoomScaleNormal="100" zoomScaleSheetLayoutView="100" workbookViewId="0">
      <selection activeCell="G73" sqref="G73"/>
    </sheetView>
  </sheetViews>
  <sheetFormatPr defaultColWidth="9" defaultRowHeight="13.8"/>
  <cols>
    <col min="1" max="1" width="8.5" style="13" customWidth="1"/>
    <col min="2" max="2" width="15.8984375" style="32" customWidth="1"/>
    <col min="3" max="3" width="66.19921875" style="1" customWidth="1"/>
    <col min="4" max="4" width="8.69921875" style="13" customWidth="1"/>
    <col min="5" max="5" width="12.3984375" style="13" customWidth="1"/>
    <col min="6" max="6" width="13.69921875" style="33" customWidth="1"/>
    <col min="7" max="7" width="22.69921875" style="33" customWidth="1"/>
    <col min="8" max="8" width="13.09765625" style="1" bestFit="1" customWidth="1"/>
    <col min="9" max="64" width="10.59765625" customWidth="1"/>
    <col min="65" max="65" width="9" customWidth="1"/>
  </cols>
  <sheetData>
    <row r="1" spans="1:11" ht="30.6" customHeight="1">
      <c r="A1" s="560" t="s">
        <v>305</v>
      </c>
      <c r="B1" s="560"/>
      <c r="C1" s="560"/>
      <c r="D1" s="560"/>
      <c r="E1" s="560"/>
      <c r="F1" s="560"/>
      <c r="G1" s="560"/>
    </row>
    <row r="2" spans="1:11" ht="30.6" customHeight="1">
      <c r="A2" s="561" t="s">
        <v>296</v>
      </c>
      <c r="B2" s="561"/>
      <c r="C2" s="561"/>
      <c r="D2" s="561"/>
      <c r="E2" s="561"/>
      <c r="F2" s="561"/>
      <c r="G2" s="561"/>
    </row>
    <row r="3" spans="1:11" s="492" customFormat="1" ht="30.6" customHeight="1">
      <c r="A3" s="491"/>
      <c r="B3" s="491"/>
      <c r="C3" s="491"/>
      <c r="D3" s="491"/>
      <c r="E3" s="491"/>
      <c r="F3" s="491"/>
      <c r="G3" s="491"/>
      <c r="H3" s="321"/>
    </row>
    <row r="4" spans="1:11" s="22" customFormat="1" ht="15.6">
      <c r="A4" s="191" t="s">
        <v>310</v>
      </c>
      <c r="B4" s="562" t="s">
        <v>33</v>
      </c>
      <c r="C4" s="562"/>
      <c r="D4" s="334" t="s">
        <v>16</v>
      </c>
      <c r="E4" s="192" t="s">
        <v>17</v>
      </c>
      <c r="F4" s="59" t="s">
        <v>18</v>
      </c>
      <c r="G4" s="193" t="s">
        <v>19</v>
      </c>
      <c r="H4" s="19"/>
      <c r="I4" s="20"/>
      <c r="J4" s="21"/>
    </row>
    <row r="5" spans="1:11" s="22" customFormat="1" ht="18.600000000000001" thickBot="1">
      <c r="A5" s="194" t="s">
        <v>307</v>
      </c>
      <c r="B5" s="328"/>
      <c r="C5" s="328"/>
      <c r="D5" s="335"/>
      <c r="E5" s="329"/>
      <c r="F5" s="327"/>
      <c r="G5" s="329"/>
      <c r="H5" s="19"/>
      <c r="I5" s="20"/>
      <c r="J5" s="21"/>
    </row>
    <row r="6" spans="1:11" s="22" customFormat="1" ht="16.2" thickTop="1">
      <c r="A6" s="185">
        <v>1</v>
      </c>
      <c r="B6" s="617" t="s">
        <v>28</v>
      </c>
      <c r="C6" s="617"/>
      <c r="D6" s="187" t="s">
        <v>29</v>
      </c>
      <c r="E6" s="460">
        <v>495.2</v>
      </c>
      <c r="F6" s="532">
        <v>0</v>
      </c>
      <c r="G6" s="461">
        <f>+F6*E6</f>
        <v>0</v>
      </c>
      <c r="H6" s="19"/>
      <c r="I6" s="20"/>
      <c r="J6" s="21"/>
    </row>
    <row r="7" spans="1:11" s="22" customFormat="1" ht="15.6">
      <c r="A7" s="185">
        <v>2</v>
      </c>
      <c r="B7" s="326" t="s">
        <v>30</v>
      </c>
      <c r="C7" s="186"/>
      <c r="D7" s="187" t="s">
        <v>31</v>
      </c>
      <c r="E7" s="460">
        <v>5</v>
      </c>
      <c r="F7" s="532">
        <v>0</v>
      </c>
      <c r="G7" s="461">
        <f>+F7*E7</f>
        <v>0</v>
      </c>
      <c r="H7" s="19"/>
      <c r="I7" s="20"/>
      <c r="J7" s="21"/>
    </row>
    <row r="8" spans="1:11" ht="21">
      <c r="A8" s="194" t="s">
        <v>34</v>
      </c>
      <c r="B8" s="194"/>
      <c r="C8" s="195"/>
      <c r="D8" s="336"/>
      <c r="E8" s="462"/>
      <c r="F8" s="463"/>
      <c r="G8" s="464"/>
      <c r="H8" s="16"/>
      <c r="I8" s="17"/>
      <c r="J8" s="18"/>
    </row>
    <row r="9" spans="1:11" s="24" customFormat="1" ht="17.399999999999999">
      <c r="A9" s="345">
        <v>3</v>
      </c>
      <c r="B9" s="615" t="s">
        <v>35</v>
      </c>
      <c r="C9" s="616"/>
      <c r="D9" s="337" t="s">
        <v>285</v>
      </c>
      <c r="E9" s="454">
        <f>Výkaz_výměr!C11</f>
        <v>4494</v>
      </c>
      <c r="F9" s="532">
        <v>0</v>
      </c>
      <c r="G9" s="528">
        <f>+F9*E9</f>
        <v>0</v>
      </c>
      <c r="H9" s="23"/>
      <c r="I9" s="559"/>
      <c r="J9" s="559"/>
      <c r="K9" s="559"/>
    </row>
    <row r="10" spans="1:11" s="24" customFormat="1" ht="17.399999999999999">
      <c r="A10" s="345">
        <v>4</v>
      </c>
      <c r="B10" s="615" t="s">
        <v>36</v>
      </c>
      <c r="C10" s="615"/>
      <c r="D10" s="360" t="s">
        <v>285</v>
      </c>
      <c r="E10" s="214">
        <f>+E9</f>
        <v>4494</v>
      </c>
      <c r="F10" s="532">
        <v>0</v>
      </c>
      <c r="G10" s="528">
        <f t="shared" ref="G10:G72" si="0">+F10*E10</f>
        <v>0</v>
      </c>
      <c r="H10" s="23"/>
      <c r="I10"/>
      <c r="J10" s="25"/>
      <c r="K10" s="26"/>
    </row>
    <row r="11" spans="1:11" s="24" customFormat="1" ht="17.399999999999999">
      <c r="A11" s="345">
        <v>5</v>
      </c>
      <c r="B11" s="615" t="s">
        <v>37</v>
      </c>
      <c r="C11" s="615"/>
      <c r="D11" s="360" t="s">
        <v>285</v>
      </c>
      <c r="E11" s="214">
        <f>+E10</f>
        <v>4494</v>
      </c>
      <c r="F11" s="532">
        <v>0</v>
      </c>
      <c r="G11" s="528">
        <f t="shared" si="0"/>
        <v>0</v>
      </c>
      <c r="H11" s="23"/>
      <c r="I11"/>
      <c r="J11" s="25"/>
      <c r="K11" s="26"/>
    </row>
    <row r="12" spans="1:11" ht="17.399999999999999">
      <c r="A12" s="345">
        <v>6</v>
      </c>
      <c r="B12" s="615" t="s">
        <v>38</v>
      </c>
      <c r="C12" s="615"/>
      <c r="D12" s="359" t="s">
        <v>285</v>
      </c>
      <c r="E12" s="214">
        <f>Výkaz_výměr!C11</f>
        <v>4494</v>
      </c>
      <c r="F12" s="532">
        <v>0</v>
      </c>
      <c r="G12" s="528">
        <f t="shared" si="0"/>
        <v>0</v>
      </c>
      <c r="H12" s="23"/>
      <c r="J12" s="25"/>
      <c r="K12" s="26"/>
    </row>
    <row r="13" spans="1:11" ht="17.399999999999999">
      <c r="A13" s="345">
        <v>7</v>
      </c>
      <c r="B13" s="615" t="s">
        <v>39</v>
      </c>
      <c r="C13" s="615"/>
      <c r="D13" s="360" t="s">
        <v>285</v>
      </c>
      <c r="E13" s="215">
        <f>+E12*2</f>
        <v>8988</v>
      </c>
      <c r="F13" s="532">
        <v>0</v>
      </c>
      <c r="G13" s="528">
        <f t="shared" si="0"/>
        <v>0</v>
      </c>
      <c r="H13" s="23"/>
      <c r="J13" s="25"/>
      <c r="K13" s="27"/>
    </row>
    <row r="14" spans="1:11" ht="17.399999999999999">
      <c r="A14" s="345">
        <v>8</v>
      </c>
      <c r="B14" s="615" t="s">
        <v>40</v>
      </c>
      <c r="C14" s="615"/>
      <c r="D14" s="360" t="s">
        <v>285</v>
      </c>
      <c r="E14" s="215">
        <f>+E13</f>
        <v>8988</v>
      </c>
      <c r="F14" s="532">
        <v>0</v>
      </c>
      <c r="G14" s="528">
        <f t="shared" si="0"/>
        <v>0</v>
      </c>
      <c r="H14" s="23"/>
      <c r="J14" s="25"/>
      <c r="K14" s="26"/>
    </row>
    <row r="15" spans="1:11" ht="17.399999999999999">
      <c r="A15" s="345">
        <v>9</v>
      </c>
      <c r="B15" s="615" t="s">
        <v>41</v>
      </c>
      <c r="C15" s="615"/>
      <c r="D15" s="359" t="s">
        <v>285</v>
      </c>
      <c r="E15" s="217">
        <f>+E12</f>
        <v>4494</v>
      </c>
      <c r="F15" s="532">
        <v>0</v>
      </c>
      <c r="G15" s="528">
        <f t="shared" si="0"/>
        <v>0</v>
      </c>
      <c r="H15" s="23"/>
      <c r="J15" s="25"/>
      <c r="K15" s="26"/>
    </row>
    <row r="16" spans="1:11" ht="29.4" customHeight="1">
      <c r="A16" s="345">
        <v>10</v>
      </c>
      <c r="B16" s="615" t="s">
        <v>301</v>
      </c>
      <c r="C16" s="615"/>
      <c r="D16" s="359" t="s">
        <v>285</v>
      </c>
      <c r="E16" s="215">
        <f>+E15*2</f>
        <v>8988</v>
      </c>
      <c r="F16" s="532">
        <v>0</v>
      </c>
      <c r="G16" s="528">
        <f t="shared" si="0"/>
        <v>0</v>
      </c>
      <c r="H16" s="23"/>
      <c r="J16" s="25"/>
      <c r="K16" s="26"/>
    </row>
    <row r="17" spans="1:13" ht="46.2" customHeight="1">
      <c r="A17" s="346">
        <v>11</v>
      </c>
      <c r="B17" s="618" t="s">
        <v>175</v>
      </c>
      <c r="C17" s="618"/>
      <c r="D17" s="453" t="s">
        <v>43</v>
      </c>
      <c r="E17" s="218">
        <f>Výkaz_výměr!C27*0.002</f>
        <v>8.9879999999999995</v>
      </c>
      <c r="F17" s="532">
        <v>0</v>
      </c>
      <c r="G17" s="528">
        <f t="shared" si="0"/>
        <v>0</v>
      </c>
      <c r="H17" s="23"/>
      <c r="I17" s="559"/>
      <c r="J17" s="559"/>
      <c r="K17" s="559"/>
      <c r="L17" s="28"/>
      <c r="M17" s="29"/>
    </row>
    <row r="18" spans="1:13" ht="15.6">
      <c r="A18" s="346">
        <v>12</v>
      </c>
      <c r="B18" s="619" t="s">
        <v>44</v>
      </c>
      <c r="C18" s="619"/>
      <c r="D18" s="353" t="s">
        <v>45</v>
      </c>
      <c r="E18" s="220">
        <v>3.6</v>
      </c>
      <c r="F18" s="532">
        <v>0</v>
      </c>
      <c r="G18" s="528">
        <f t="shared" si="0"/>
        <v>0</v>
      </c>
      <c r="H18" s="23"/>
      <c r="J18" s="25"/>
      <c r="K18" s="25"/>
      <c r="L18" s="30"/>
      <c r="M18" s="29"/>
    </row>
    <row r="19" spans="1:13" ht="21">
      <c r="A19" s="194" t="s">
        <v>49</v>
      </c>
      <c r="B19" s="194"/>
      <c r="C19" s="195"/>
      <c r="D19" s="336"/>
      <c r="E19" s="462"/>
      <c r="F19" s="308"/>
      <c r="G19" s="528"/>
      <c r="H19" s="16"/>
      <c r="I19" s="17"/>
      <c r="J19" s="18"/>
    </row>
    <row r="20" spans="1:13" ht="15.6">
      <c r="A20" s="345">
        <v>13</v>
      </c>
      <c r="B20" s="615" t="s">
        <v>50</v>
      </c>
      <c r="C20" s="615"/>
      <c r="D20" s="361" t="s">
        <v>42</v>
      </c>
      <c r="E20" s="217">
        <f>+E15</f>
        <v>4494</v>
      </c>
      <c r="F20" s="532">
        <v>0</v>
      </c>
      <c r="G20" s="528">
        <f t="shared" si="0"/>
        <v>0</v>
      </c>
      <c r="H20" s="23"/>
      <c r="J20" s="25"/>
      <c r="K20" s="26"/>
    </row>
    <row r="21" spans="1:13" ht="30.6" customHeight="1">
      <c r="A21" s="354">
        <v>14</v>
      </c>
      <c r="B21" s="620" t="s">
        <v>287</v>
      </c>
      <c r="C21" s="620"/>
      <c r="D21" s="361" t="s">
        <v>31</v>
      </c>
      <c r="E21" s="217">
        <f>Seznam_rostlin!C27</f>
        <v>6</v>
      </c>
      <c r="F21" s="532">
        <v>0</v>
      </c>
      <c r="G21" s="528">
        <f t="shared" si="0"/>
        <v>0</v>
      </c>
      <c r="H21" s="23"/>
      <c r="J21" s="25"/>
      <c r="K21" s="26"/>
    </row>
    <row r="22" spans="1:13" ht="15.6">
      <c r="A22" s="354">
        <v>15</v>
      </c>
      <c r="B22" s="620" t="s">
        <v>51</v>
      </c>
      <c r="C22" s="620"/>
      <c r="D22" s="361" t="s">
        <v>31</v>
      </c>
      <c r="E22" s="217">
        <f>+E21</f>
        <v>6</v>
      </c>
      <c r="F22" s="532">
        <v>0</v>
      </c>
      <c r="G22" s="528">
        <f t="shared" si="0"/>
        <v>0</v>
      </c>
      <c r="H22" s="23"/>
      <c r="J22" s="25"/>
      <c r="K22" s="26"/>
    </row>
    <row r="23" spans="1:13" ht="15.6">
      <c r="A23" s="357">
        <v>16</v>
      </c>
      <c r="B23" s="228" t="s">
        <v>52</v>
      </c>
      <c r="C23" s="229"/>
      <c r="D23" s="362" t="s">
        <v>31</v>
      </c>
      <c r="E23" s="231">
        <v>2</v>
      </c>
      <c r="F23" s="532">
        <v>0</v>
      </c>
      <c r="G23" s="528">
        <f t="shared" si="0"/>
        <v>0</v>
      </c>
      <c r="H23" s="23"/>
      <c r="J23" s="25"/>
      <c r="K23" s="26"/>
    </row>
    <row r="24" spans="1:13" ht="15.6">
      <c r="A24" s="355">
        <v>17</v>
      </c>
      <c r="B24" s="228" t="s">
        <v>53</v>
      </c>
      <c r="C24" s="229"/>
      <c r="D24" s="362" t="s">
        <v>31</v>
      </c>
      <c r="E24" s="231">
        <v>2</v>
      </c>
      <c r="F24" s="532">
        <v>0</v>
      </c>
      <c r="G24" s="528">
        <f t="shared" si="0"/>
        <v>0</v>
      </c>
      <c r="H24" s="23"/>
      <c r="J24" s="25"/>
      <c r="K24" s="26"/>
    </row>
    <row r="25" spans="1:13" ht="15.6">
      <c r="A25" s="357">
        <v>18</v>
      </c>
      <c r="B25" s="228" t="s">
        <v>54</v>
      </c>
      <c r="C25" s="229"/>
      <c r="D25" s="362" t="s">
        <v>31</v>
      </c>
      <c r="E25" s="231">
        <v>2</v>
      </c>
      <c r="F25" s="532">
        <v>0</v>
      </c>
      <c r="G25" s="528">
        <f t="shared" si="0"/>
        <v>0</v>
      </c>
      <c r="H25" s="23"/>
      <c r="J25" s="25"/>
      <c r="K25" s="26"/>
    </row>
    <row r="26" spans="1:13" ht="36" customHeight="1">
      <c r="A26" s="354">
        <v>19</v>
      </c>
      <c r="B26" s="620" t="s">
        <v>288</v>
      </c>
      <c r="C26" s="620"/>
      <c r="D26" s="361" t="s">
        <v>31</v>
      </c>
      <c r="E26" s="217">
        <f>Výkaz_výměr!B19</f>
        <v>25</v>
      </c>
      <c r="F26" s="532">
        <v>0</v>
      </c>
      <c r="G26" s="528">
        <f t="shared" si="0"/>
        <v>0</v>
      </c>
      <c r="H26" s="23"/>
      <c r="J26" s="25"/>
      <c r="K26" s="26"/>
    </row>
    <row r="27" spans="1:13" ht="36.6" customHeight="1">
      <c r="A27" s="354">
        <v>20</v>
      </c>
      <c r="B27" s="620" t="s">
        <v>55</v>
      </c>
      <c r="C27" s="620"/>
      <c r="D27" s="361" t="s">
        <v>31</v>
      </c>
      <c r="E27" s="217">
        <f>+E26</f>
        <v>25</v>
      </c>
      <c r="F27" s="532">
        <v>0</v>
      </c>
      <c r="G27" s="528">
        <f t="shared" si="0"/>
        <v>0</v>
      </c>
      <c r="H27" s="23"/>
      <c r="J27" s="25"/>
      <c r="K27" s="26"/>
    </row>
    <row r="28" spans="1:13" ht="15.6">
      <c r="A28" s="355">
        <v>21</v>
      </c>
      <c r="B28" s="228" t="s">
        <v>56</v>
      </c>
      <c r="C28" s="229"/>
      <c r="D28" s="362" t="s">
        <v>31</v>
      </c>
      <c r="E28" s="231">
        <v>4</v>
      </c>
      <c r="F28" s="532">
        <v>0</v>
      </c>
      <c r="G28" s="528">
        <f t="shared" si="0"/>
        <v>0</v>
      </c>
      <c r="H28" s="23"/>
      <c r="J28" s="25"/>
      <c r="K28" s="26"/>
    </row>
    <row r="29" spans="1:13" ht="15.6">
      <c r="A29" s="357">
        <v>22</v>
      </c>
      <c r="B29" s="228" t="s">
        <v>57</v>
      </c>
      <c r="C29" s="229"/>
      <c r="D29" s="362" t="s">
        <v>31</v>
      </c>
      <c r="E29" s="231">
        <v>4</v>
      </c>
      <c r="F29" s="532">
        <v>0</v>
      </c>
      <c r="G29" s="528">
        <f t="shared" si="0"/>
        <v>0</v>
      </c>
      <c r="H29" s="23"/>
      <c r="J29" s="25"/>
      <c r="K29" s="26"/>
    </row>
    <row r="30" spans="1:13" ht="15.6">
      <c r="A30" s="357">
        <v>23</v>
      </c>
      <c r="B30" s="228" t="s">
        <v>58</v>
      </c>
      <c r="C30" s="229"/>
      <c r="D30" s="362" t="s">
        <v>31</v>
      </c>
      <c r="E30" s="231">
        <v>4</v>
      </c>
      <c r="F30" s="532">
        <v>0</v>
      </c>
      <c r="G30" s="528">
        <f t="shared" si="0"/>
        <v>0</v>
      </c>
      <c r="H30" s="23"/>
      <c r="J30" s="25"/>
      <c r="K30" s="26"/>
    </row>
    <row r="31" spans="1:13" ht="15.6">
      <c r="A31" s="357">
        <v>24</v>
      </c>
      <c r="B31" s="228" t="s">
        <v>59</v>
      </c>
      <c r="C31" s="229"/>
      <c r="D31" s="362" t="s">
        <v>31</v>
      </c>
      <c r="E31" s="231">
        <v>3</v>
      </c>
      <c r="F31" s="532">
        <v>0</v>
      </c>
      <c r="G31" s="528">
        <f t="shared" si="0"/>
        <v>0</v>
      </c>
      <c r="H31" s="23"/>
      <c r="J31" s="25"/>
      <c r="K31" s="26"/>
    </row>
    <row r="32" spans="1:13" ht="15.6">
      <c r="A32" s="355">
        <v>25</v>
      </c>
      <c r="B32" s="228" t="s">
        <v>60</v>
      </c>
      <c r="C32" s="229"/>
      <c r="D32" s="362" t="s">
        <v>31</v>
      </c>
      <c r="E32" s="231">
        <v>2</v>
      </c>
      <c r="F32" s="532">
        <v>0</v>
      </c>
      <c r="G32" s="528">
        <f t="shared" si="0"/>
        <v>0</v>
      </c>
      <c r="H32" s="23"/>
      <c r="J32" s="25"/>
      <c r="K32" s="26"/>
    </row>
    <row r="33" spans="1:11" ht="15.6">
      <c r="A33" s="357">
        <v>26</v>
      </c>
      <c r="B33" s="228" t="s">
        <v>61</v>
      </c>
      <c r="C33" s="229"/>
      <c r="D33" s="362" t="s">
        <v>31</v>
      </c>
      <c r="E33" s="231">
        <v>1</v>
      </c>
      <c r="F33" s="532">
        <v>0</v>
      </c>
      <c r="G33" s="528">
        <f t="shared" si="0"/>
        <v>0</v>
      </c>
      <c r="H33" s="23"/>
      <c r="J33" s="25"/>
      <c r="K33" s="26"/>
    </row>
    <row r="34" spans="1:11" ht="15.6">
      <c r="A34" s="357">
        <v>27</v>
      </c>
      <c r="B34" s="228" t="s">
        <v>62</v>
      </c>
      <c r="C34" s="229"/>
      <c r="D34" s="362" t="s">
        <v>31</v>
      </c>
      <c r="E34" s="231">
        <v>2</v>
      </c>
      <c r="F34" s="532">
        <v>0</v>
      </c>
      <c r="G34" s="528">
        <f t="shared" si="0"/>
        <v>0</v>
      </c>
      <c r="H34" s="23"/>
      <c r="J34" s="25"/>
      <c r="K34" s="26"/>
    </row>
    <row r="35" spans="1:11" ht="15.6">
      <c r="A35" s="357">
        <v>28</v>
      </c>
      <c r="B35" s="228" t="s">
        <v>63</v>
      </c>
      <c r="C35" s="229"/>
      <c r="D35" s="362" t="s">
        <v>31</v>
      </c>
      <c r="E35" s="231">
        <v>3</v>
      </c>
      <c r="F35" s="532">
        <v>0</v>
      </c>
      <c r="G35" s="528">
        <f t="shared" si="0"/>
        <v>0</v>
      </c>
      <c r="H35" s="23"/>
      <c r="J35" s="25"/>
      <c r="K35" s="26"/>
    </row>
    <row r="36" spans="1:11" ht="15.6">
      <c r="A36" s="355">
        <v>29</v>
      </c>
      <c r="B36" s="228" t="s">
        <v>64</v>
      </c>
      <c r="C36" s="229"/>
      <c r="D36" s="362" t="s">
        <v>31</v>
      </c>
      <c r="E36" s="231">
        <v>2</v>
      </c>
      <c r="F36" s="532">
        <v>0</v>
      </c>
      <c r="G36" s="528">
        <f t="shared" si="0"/>
        <v>0</v>
      </c>
      <c r="H36" s="23"/>
      <c r="J36" s="25"/>
      <c r="K36" s="26"/>
    </row>
    <row r="37" spans="1:11" s="24" customFormat="1" ht="15.6">
      <c r="A37" s="354">
        <v>30</v>
      </c>
      <c r="B37" s="615" t="s">
        <v>65</v>
      </c>
      <c r="C37" s="615"/>
      <c r="D37" s="361" t="s">
        <v>47</v>
      </c>
      <c r="E37" s="230">
        <f>0.000005*(E21+E26)</f>
        <v>1.55E-4</v>
      </c>
      <c r="F37" s="532">
        <v>0</v>
      </c>
      <c r="G37" s="528">
        <f t="shared" si="0"/>
        <v>0</v>
      </c>
      <c r="H37" s="23"/>
      <c r="I37" s="559"/>
      <c r="J37" s="559"/>
      <c r="K37" s="559"/>
    </row>
    <row r="38" spans="1:11" s="24" customFormat="1" ht="15.6">
      <c r="A38" s="354">
        <v>31</v>
      </c>
      <c r="B38" s="615" t="s">
        <v>66</v>
      </c>
      <c r="C38" s="615"/>
      <c r="D38" s="361" t="s">
        <v>31</v>
      </c>
      <c r="E38" s="210">
        <f>+(E27+E22)*5</f>
        <v>155</v>
      </c>
      <c r="F38" s="532">
        <v>0</v>
      </c>
      <c r="G38" s="528">
        <f t="shared" si="0"/>
        <v>0</v>
      </c>
      <c r="H38" s="23"/>
      <c r="I38" s="559"/>
      <c r="J38" s="559"/>
      <c r="K38" s="559"/>
    </row>
    <row r="39" spans="1:11" ht="15.6">
      <c r="A39" s="356">
        <v>32</v>
      </c>
      <c r="B39" s="310" t="s">
        <v>67</v>
      </c>
      <c r="C39" s="311"/>
      <c r="D39" s="363" t="s">
        <v>68</v>
      </c>
      <c r="E39" s="312">
        <f>+(E21+E26)*0.1</f>
        <v>3.1</v>
      </c>
      <c r="F39" s="532">
        <v>0</v>
      </c>
      <c r="G39" s="528">
        <f t="shared" si="0"/>
        <v>0</v>
      </c>
      <c r="H39" s="23"/>
      <c r="J39" s="25"/>
      <c r="K39" s="26"/>
    </row>
    <row r="40" spans="1:11" ht="15.6">
      <c r="A40" s="355">
        <v>33</v>
      </c>
      <c r="B40" s="613" t="s">
        <v>69</v>
      </c>
      <c r="C40" s="614"/>
      <c r="D40" s="362" t="s">
        <v>68</v>
      </c>
      <c r="E40" s="231">
        <f>+E39</f>
        <v>3.1</v>
      </c>
      <c r="F40" s="532">
        <v>0</v>
      </c>
      <c r="G40" s="528">
        <f t="shared" si="0"/>
        <v>0</v>
      </c>
      <c r="H40" s="23"/>
      <c r="J40" s="25"/>
      <c r="K40" s="26"/>
    </row>
    <row r="41" spans="1:11" s="24" customFormat="1" ht="15.6">
      <c r="A41" s="354">
        <v>34</v>
      </c>
      <c r="B41" s="615" t="s">
        <v>70</v>
      </c>
      <c r="C41" s="615"/>
      <c r="D41" s="361" t="s">
        <v>31</v>
      </c>
      <c r="E41" s="210">
        <f>+E21+E26</f>
        <v>31</v>
      </c>
      <c r="F41" s="532">
        <v>0</v>
      </c>
      <c r="G41" s="528">
        <f t="shared" si="0"/>
        <v>0</v>
      </c>
      <c r="H41" s="23"/>
      <c r="I41" s="559"/>
      <c r="J41" s="559"/>
      <c r="K41" s="559"/>
    </row>
    <row r="42" spans="1:11" s="24" customFormat="1" ht="15.6">
      <c r="A42" s="354">
        <v>35</v>
      </c>
      <c r="B42" s="615" t="s">
        <v>303</v>
      </c>
      <c r="C42" s="615"/>
      <c r="D42" s="361" t="s">
        <v>31</v>
      </c>
      <c r="E42" s="210">
        <f>+E41*3</f>
        <v>93</v>
      </c>
      <c r="F42" s="532">
        <v>0</v>
      </c>
      <c r="G42" s="528">
        <f t="shared" si="0"/>
        <v>0</v>
      </c>
      <c r="H42" s="23"/>
      <c r="I42" s="559"/>
      <c r="J42" s="559"/>
      <c r="K42" s="559"/>
    </row>
    <row r="43" spans="1:11" s="24" customFormat="1" ht="15.6">
      <c r="A43" s="354">
        <v>36</v>
      </c>
      <c r="B43" s="615" t="s">
        <v>71</v>
      </c>
      <c r="C43" s="615"/>
      <c r="D43" s="361" t="s">
        <v>31</v>
      </c>
      <c r="E43" s="210">
        <f>+E41*2</f>
        <v>62</v>
      </c>
      <c r="F43" s="532">
        <v>0</v>
      </c>
      <c r="G43" s="528">
        <f t="shared" si="0"/>
        <v>0</v>
      </c>
      <c r="H43" s="23"/>
      <c r="I43" s="559"/>
      <c r="J43" s="559"/>
      <c r="K43" s="559"/>
    </row>
    <row r="44" spans="1:11" s="24" customFormat="1" ht="15.6">
      <c r="A44" s="345">
        <v>37</v>
      </c>
      <c r="B44" s="615" t="s">
        <v>72</v>
      </c>
      <c r="C44" s="615"/>
      <c r="D44" s="361" t="s">
        <v>31</v>
      </c>
      <c r="E44" s="210">
        <f>+E42</f>
        <v>93</v>
      </c>
      <c r="F44" s="532">
        <v>0</v>
      </c>
      <c r="G44" s="528">
        <f t="shared" si="0"/>
        <v>0</v>
      </c>
      <c r="H44" s="23"/>
      <c r="I44" s="559"/>
      <c r="J44" s="559"/>
      <c r="K44" s="559"/>
    </row>
    <row r="45" spans="1:11" s="24" customFormat="1" ht="15.6">
      <c r="A45" s="354">
        <v>38</v>
      </c>
      <c r="B45" s="615" t="s">
        <v>73</v>
      </c>
      <c r="C45" s="615"/>
      <c r="D45" s="361" t="s">
        <v>31</v>
      </c>
      <c r="E45" s="210">
        <f>+E41</f>
        <v>31</v>
      </c>
      <c r="F45" s="532">
        <v>0</v>
      </c>
      <c r="G45" s="528">
        <f t="shared" si="0"/>
        <v>0</v>
      </c>
      <c r="H45" s="23"/>
      <c r="I45" s="559"/>
      <c r="J45" s="559"/>
      <c r="K45" s="559"/>
    </row>
    <row r="46" spans="1:11" s="24" customFormat="1" ht="28.95" customHeight="1">
      <c r="A46" s="354">
        <v>39</v>
      </c>
      <c r="B46" s="620" t="s">
        <v>169</v>
      </c>
      <c r="C46" s="620"/>
      <c r="D46" s="359" t="s">
        <v>285</v>
      </c>
      <c r="E46" s="210">
        <f>+E22</f>
        <v>6</v>
      </c>
      <c r="F46" s="532">
        <v>0</v>
      </c>
      <c r="G46" s="528">
        <f t="shared" si="0"/>
        <v>0</v>
      </c>
      <c r="H46" s="23"/>
      <c r="I46" s="559"/>
      <c r="J46" s="559"/>
      <c r="K46" s="559"/>
    </row>
    <row r="47" spans="1:11" ht="17.399999999999999">
      <c r="A47" s="354">
        <v>40</v>
      </c>
      <c r="B47" s="228" t="s">
        <v>170</v>
      </c>
      <c r="C47" s="229"/>
      <c r="D47" s="362" t="s">
        <v>297</v>
      </c>
      <c r="E47" s="232">
        <f>+E46</f>
        <v>6</v>
      </c>
      <c r="F47" s="532">
        <v>0</v>
      </c>
      <c r="G47" s="528">
        <f t="shared" si="0"/>
        <v>0</v>
      </c>
      <c r="H47" s="23"/>
      <c r="J47" s="25"/>
      <c r="K47" s="26"/>
    </row>
    <row r="48" spans="1:11" s="24" customFormat="1" ht="15.6">
      <c r="A48" s="345">
        <v>41</v>
      </c>
      <c r="B48" s="615" t="s">
        <v>74</v>
      </c>
      <c r="C48" s="615"/>
      <c r="D48" s="361" t="s">
        <v>31</v>
      </c>
      <c r="E48" s="210">
        <f>+E41</f>
        <v>31</v>
      </c>
      <c r="F48" s="532">
        <v>0</v>
      </c>
      <c r="G48" s="528">
        <f t="shared" si="0"/>
        <v>0</v>
      </c>
      <c r="H48" s="23"/>
      <c r="I48" s="559"/>
      <c r="J48" s="559"/>
      <c r="K48" s="559"/>
    </row>
    <row r="49" spans="1:11" ht="15.6">
      <c r="A49" s="354">
        <v>43</v>
      </c>
      <c r="B49" s="621" t="s">
        <v>75</v>
      </c>
      <c r="C49" s="621"/>
      <c r="D49" s="362" t="s">
        <v>68</v>
      </c>
      <c r="E49" s="231">
        <v>0.31</v>
      </c>
      <c r="F49" s="532">
        <v>0</v>
      </c>
      <c r="G49" s="528">
        <f t="shared" si="0"/>
        <v>0</v>
      </c>
      <c r="H49" s="23"/>
      <c r="J49" s="25"/>
      <c r="K49" s="26"/>
    </row>
    <row r="50" spans="1:11" s="24" customFormat="1" ht="15.6">
      <c r="A50" s="354">
        <v>44</v>
      </c>
      <c r="B50" s="620" t="s">
        <v>76</v>
      </c>
      <c r="C50" s="620"/>
      <c r="D50" s="361" t="s">
        <v>31</v>
      </c>
      <c r="E50" s="210">
        <f>+E41</f>
        <v>31</v>
      </c>
      <c r="F50" s="532">
        <v>0</v>
      </c>
      <c r="G50" s="528">
        <f t="shared" si="0"/>
        <v>0</v>
      </c>
      <c r="H50" s="23"/>
      <c r="I50" s="559"/>
      <c r="J50" s="559"/>
      <c r="K50" s="559"/>
    </row>
    <row r="51" spans="1:11" ht="15.6">
      <c r="A51" s="354">
        <v>45</v>
      </c>
      <c r="B51" s="621" t="s">
        <v>77</v>
      </c>
      <c r="C51" s="621"/>
      <c r="D51" s="362" t="s">
        <v>29</v>
      </c>
      <c r="E51" s="231">
        <f>+E50*3.2</f>
        <v>99.2</v>
      </c>
      <c r="F51" s="532">
        <v>0</v>
      </c>
      <c r="G51" s="528">
        <f t="shared" si="0"/>
        <v>0</v>
      </c>
      <c r="H51" s="23"/>
      <c r="J51" s="25"/>
      <c r="K51" s="26"/>
    </row>
    <row r="52" spans="1:11" s="24" customFormat="1" ht="17.399999999999999">
      <c r="A52" s="345">
        <v>46</v>
      </c>
      <c r="B52" s="615" t="s">
        <v>78</v>
      </c>
      <c r="C52" s="615"/>
      <c r="D52" s="359" t="s">
        <v>285</v>
      </c>
      <c r="E52" s="210">
        <f>+E50*0.25</f>
        <v>7.75</v>
      </c>
      <c r="F52" s="532">
        <v>0</v>
      </c>
      <c r="G52" s="528">
        <f t="shared" si="0"/>
        <v>0</v>
      </c>
      <c r="H52" s="23"/>
      <c r="I52" s="559"/>
      <c r="J52" s="559"/>
      <c r="K52" s="559"/>
    </row>
    <row r="53" spans="1:11" s="24" customFormat="1" ht="17.399999999999999">
      <c r="A53" s="354">
        <v>47</v>
      </c>
      <c r="B53" s="615" t="s">
        <v>79</v>
      </c>
      <c r="C53" s="615"/>
      <c r="D53" s="361" t="s">
        <v>298</v>
      </c>
      <c r="E53" s="210"/>
      <c r="F53" s="532">
        <v>0</v>
      </c>
      <c r="G53" s="528"/>
      <c r="H53" s="23"/>
      <c r="I53" s="559"/>
      <c r="J53" s="559"/>
      <c r="K53" s="559"/>
    </row>
    <row r="54" spans="1:11" s="24" customFormat="1" ht="16.95" customHeight="1">
      <c r="A54" s="354">
        <v>48</v>
      </c>
      <c r="B54" s="615" t="s">
        <v>80</v>
      </c>
      <c r="C54" s="615"/>
      <c r="D54" s="361" t="s">
        <v>298</v>
      </c>
      <c r="E54" s="210">
        <f>+(E48*0.05)*3</f>
        <v>4.6500000000000004</v>
      </c>
      <c r="F54" s="532">
        <v>0</v>
      </c>
      <c r="G54" s="528">
        <f t="shared" si="0"/>
        <v>0</v>
      </c>
      <c r="H54" s="23"/>
      <c r="I54" s="559"/>
      <c r="J54" s="559"/>
      <c r="K54" s="559"/>
    </row>
    <row r="55" spans="1:11" ht="17.399999999999999">
      <c r="A55" s="354">
        <v>49</v>
      </c>
      <c r="B55" s="621" t="s">
        <v>81</v>
      </c>
      <c r="C55" s="621"/>
      <c r="D55" s="362" t="s">
        <v>299</v>
      </c>
      <c r="E55" s="231">
        <f>+E54</f>
        <v>4.6500000000000004</v>
      </c>
      <c r="F55" s="532">
        <v>0</v>
      </c>
      <c r="G55" s="528">
        <f t="shared" si="0"/>
        <v>0</v>
      </c>
      <c r="H55" s="23"/>
      <c r="J55" s="25"/>
      <c r="K55" s="26"/>
    </row>
    <row r="56" spans="1:11" s="24" customFormat="1" ht="18" thickBot="1">
      <c r="A56" s="345">
        <v>50</v>
      </c>
      <c r="B56" s="615" t="s">
        <v>82</v>
      </c>
      <c r="C56" s="615"/>
      <c r="D56" s="361" t="s">
        <v>298</v>
      </c>
      <c r="E56" s="210">
        <f>+E55</f>
        <v>4.6500000000000004</v>
      </c>
      <c r="F56" s="532">
        <v>0</v>
      </c>
      <c r="G56" s="528">
        <f t="shared" si="0"/>
        <v>0</v>
      </c>
      <c r="H56" s="23"/>
      <c r="I56" s="559"/>
      <c r="J56" s="559"/>
      <c r="K56" s="559"/>
    </row>
    <row r="57" spans="1:11" s="24" customFormat="1" ht="18.600000000000001" thickBot="1">
      <c r="A57" s="558" t="s">
        <v>91</v>
      </c>
      <c r="B57" s="606"/>
      <c r="C57" s="606"/>
      <c r="D57" s="493"/>
      <c r="E57" s="493"/>
      <c r="F57" s="493"/>
      <c r="G57" s="527">
        <f>SUM(G6:G56)</f>
        <v>0</v>
      </c>
      <c r="H57" s="23"/>
      <c r="I57" s="325"/>
      <c r="J57" s="325"/>
      <c r="K57" s="325"/>
    </row>
    <row r="58" spans="1:11" s="24" customFormat="1" ht="15.6">
      <c r="A58" s="330" t="s">
        <v>308</v>
      </c>
      <c r="B58" s="607" t="s">
        <v>27</v>
      </c>
      <c r="C58" s="607"/>
      <c r="D58" s="607"/>
      <c r="E58" s="607"/>
      <c r="F58" s="307"/>
      <c r="G58" s="198"/>
      <c r="H58" s="23"/>
      <c r="I58" s="325"/>
      <c r="J58" s="325"/>
      <c r="K58" s="325"/>
    </row>
    <row r="59" spans="1:11" s="24" customFormat="1" ht="15.6">
      <c r="A59" s="455"/>
      <c r="B59" s="339"/>
      <c r="C59" s="339"/>
      <c r="D59" s="456"/>
      <c r="E59" s="340"/>
      <c r="F59" s="476"/>
      <c r="G59" s="477"/>
      <c r="H59" s="23"/>
      <c r="I59" s="325"/>
      <c r="J59" s="325"/>
      <c r="K59" s="325"/>
    </row>
    <row r="60" spans="1:11" s="24" customFormat="1" ht="15.6">
      <c r="A60" s="478" t="s">
        <v>310</v>
      </c>
      <c r="B60" s="608" t="s">
        <v>33</v>
      </c>
      <c r="C60" s="608"/>
      <c r="D60" s="479" t="s">
        <v>16</v>
      </c>
      <c r="E60" s="480" t="s">
        <v>17</v>
      </c>
      <c r="F60" s="481" t="s">
        <v>18</v>
      </c>
      <c r="G60" s="482" t="s">
        <v>19</v>
      </c>
      <c r="H60" s="23"/>
      <c r="I60" s="325"/>
      <c r="J60" s="325"/>
      <c r="K60" s="325"/>
    </row>
    <row r="61" spans="1:11" ht="21">
      <c r="A61" s="485" t="s">
        <v>83</v>
      </c>
      <c r="B61" s="486"/>
      <c r="C61" s="487"/>
      <c r="D61" s="488"/>
      <c r="E61" s="489"/>
      <c r="F61" s="490"/>
      <c r="G61" s="322"/>
      <c r="H61" s="16"/>
      <c r="I61" s="17"/>
      <c r="J61" s="18"/>
    </row>
    <row r="62" spans="1:11" ht="17.399999999999999">
      <c r="A62" s="368">
        <v>51</v>
      </c>
      <c r="B62" s="611" t="s">
        <v>84</v>
      </c>
      <c r="C62" s="611"/>
      <c r="D62" s="483" t="s">
        <v>298</v>
      </c>
      <c r="E62" s="484">
        <f>+(E48*0.05)*8</f>
        <v>12.4</v>
      </c>
      <c r="F62" s="532">
        <v>0</v>
      </c>
      <c r="G62" s="529">
        <f t="shared" si="0"/>
        <v>0</v>
      </c>
      <c r="H62"/>
    </row>
    <row r="63" spans="1:11" ht="17.399999999999999">
      <c r="A63" s="357">
        <v>52</v>
      </c>
      <c r="B63" s="610" t="s">
        <v>81</v>
      </c>
      <c r="C63" s="610"/>
      <c r="D63" s="362" t="s">
        <v>299</v>
      </c>
      <c r="E63" s="231">
        <f>+E62</f>
        <v>12.4</v>
      </c>
      <c r="F63" s="532">
        <v>0</v>
      </c>
      <c r="G63" s="530">
        <f t="shared" si="0"/>
        <v>0</v>
      </c>
      <c r="H63" s="23"/>
      <c r="J63" s="25"/>
      <c r="K63" s="26"/>
    </row>
    <row r="64" spans="1:11" ht="46.2" customHeight="1">
      <c r="A64" s="358">
        <v>53</v>
      </c>
      <c r="B64" s="612" t="s">
        <v>85</v>
      </c>
      <c r="C64" s="612"/>
      <c r="D64" s="475" t="s">
        <v>86</v>
      </c>
      <c r="E64" s="474">
        <v>1</v>
      </c>
      <c r="F64" s="532">
        <v>0</v>
      </c>
      <c r="G64" s="530">
        <f t="shared" si="0"/>
        <v>0</v>
      </c>
      <c r="H64"/>
    </row>
    <row r="65" spans="1:11" ht="21">
      <c r="A65" s="194" t="s">
        <v>87</v>
      </c>
      <c r="B65" s="194"/>
      <c r="C65" s="195"/>
      <c r="D65" s="336"/>
      <c r="E65" s="196"/>
      <c r="F65" s="308"/>
      <c r="G65" s="530"/>
      <c r="H65" s="16"/>
      <c r="I65" s="17"/>
      <c r="J65" s="18"/>
    </row>
    <row r="66" spans="1:11" ht="17.399999999999999">
      <c r="A66" s="354">
        <v>54</v>
      </c>
      <c r="B66" s="609" t="s">
        <v>88</v>
      </c>
      <c r="C66" s="609"/>
      <c r="D66" s="361" t="s">
        <v>298</v>
      </c>
      <c r="E66" s="474">
        <f>+(E50*0.05)*6</f>
        <v>9.3000000000000007</v>
      </c>
      <c r="F66" s="532">
        <v>0</v>
      </c>
      <c r="G66" s="530">
        <f t="shared" si="0"/>
        <v>0</v>
      </c>
      <c r="H66"/>
    </row>
    <row r="67" spans="1:11" ht="17.399999999999999">
      <c r="A67" s="357">
        <v>55</v>
      </c>
      <c r="B67" s="610" t="s">
        <v>81</v>
      </c>
      <c r="C67" s="610"/>
      <c r="D67" s="362" t="s">
        <v>299</v>
      </c>
      <c r="E67" s="231">
        <f>+E66</f>
        <v>9.3000000000000007</v>
      </c>
      <c r="F67" s="532">
        <v>0</v>
      </c>
      <c r="G67" s="530">
        <f t="shared" si="0"/>
        <v>0</v>
      </c>
      <c r="H67" s="23"/>
      <c r="J67" s="25"/>
      <c r="K67" s="26"/>
    </row>
    <row r="68" spans="1:11" ht="56.4" customHeight="1">
      <c r="A68" s="354">
        <v>56</v>
      </c>
      <c r="B68" s="609" t="s">
        <v>85</v>
      </c>
      <c r="C68" s="609"/>
      <c r="D68" s="475" t="s">
        <v>86</v>
      </c>
      <c r="E68" s="474">
        <v>1</v>
      </c>
      <c r="F68" s="532">
        <v>0</v>
      </c>
      <c r="G68" s="530">
        <f t="shared" si="0"/>
        <v>0</v>
      </c>
      <c r="H68"/>
    </row>
    <row r="69" spans="1:11" ht="21">
      <c r="A69" s="194" t="s">
        <v>89</v>
      </c>
      <c r="B69" s="194"/>
      <c r="C69" s="195"/>
      <c r="D69" s="336"/>
      <c r="E69" s="196"/>
      <c r="F69" s="308"/>
      <c r="G69" s="530"/>
      <c r="H69" s="16"/>
      <c r="I69" s="17"/>
      <c r="J69" s="18"/>
    </row>
    <row r="70" spans="1:11" ht="17.399999999999999">
      <c r="A70" s="354">
        <v>57</v>
      </c>
      <c r="B70" s="609" t="s">
        <v>90</v>
      </c>
      <c r="C70" s="609"/>
      <c r="D70" s="361" t="s">
        <v>298</v>
      </c>
      <c r="E70" s="474">
        <f>+(E50*0.05)*4</f>
        <v>6.2</v>
      </c>
      <c r="F70" s="532">
        <v>0</v>
      </c>
      <c r="G70" s="530">
        <f t="shared" si="0"/>
        <v>0</v>
      </c>
      <c r="H70"/>
    </row>
    <row r="71" spans="1:11" ht="17.399999999999999">
      <c r="A71" s="357">
        <v>58</v>
      </c>
      <c r="B71" s="610" t="s">
        <v>81</v>
      </c>
      <c r="C71" s="610"/>
      <c r="D71" s="362" t="s">
        <v>299</v>
      </c>
      <c r="E71" s="231">
        <f>+E70</f>
        <v>6.2</v>
      </c>
      <c r="F71" s="532">
        <v>0</v>
      </c>
      <c r="G71" s="530">
        <f t="shared" si="0"/>
        <v>0</v>
      </c>
      <c r="H71" s="23"/>
      <c r="J71" s="25"/>
      <c r="K71" s="26"/>
    </row>
    <row r="72" spans="1:11" ht="56.4" customHeight="1" thickBot="1">
      <c r="A72" s="354">
        <v>59</v>
      </c>
      <c r="B72" s="609" t="s">
        <v>85</v>
      </c>
      <c r="C72" s="609"/>
      <c r="D72" s="475" t="s">
        <v>86</v>
      </c>
      <c r="E72" s="474">
        <v>1</v>
      </c>
      <c r="F72" s="532">
        <v>0</v>
      </c>
      <c r="G72" s="530">
        <f t="shared" si="0"/>
        <v>0</v>
      </c>
      <c r="H72"/>
    </row>
    <row r="73" spans="1:11" ht="18.600000000000001" thickBot="1">
      <c r="A73" s="564" t="s">
        <v>324</v>
      </c>
      <c r="B73" s="564"/>
      <c r="C73" s="564"/>
      <c r="D73" s="436"/>
      <c r="E73" s="437"/>
      <c r="F73" s="436"/>
      <c r="G73" s="531">
        <f>SUM(G62:G72)</f>
        <v>0</v>
      </c>
      <c r="H73" s="320"/>
    </row>
    <row r="74" spans="1:11" ht="14.4">
      <c r="A74" s="44"/>
      <c r="B74" s="565" t="s">
        <v>27</v>
      </c>
      <c r="C74" s="565"/>
      <c r="D74" s="565"/>
      <c r="E74" s="565"/>
      <c r="F74" s="369"/>
      <c r="G74" s="369"/>
      <c r="H74" s="321"/>
    </row>
  </sheetData>
  <mergeCells count="67">
    <mergeCell ref="I53:K53"/>
    <mergeCell ref="B54:C54"/>
    <mergeCell ref="I54:K54"/>
    <mergeCell ref="B55:C55"/>
    <mergeCell ref="B56:C56"/>
    <mergeCell ref="I56:K56"/>
    <mergeCell ref="B53:C53"/>
    <mergeCell ref="I50:K50"/>
    <mergeCell ref="B51:C51"/>
    <mergeCell ref="B52:C52"/>
    <mergeCell ref="I52:K52"/>
    <mergeCell ref="B44:C44"/>
    <mergeCell ref="I44:K44"/>
    <mergeCell ref="B45:C45"/>
    <mergeCell ref="I45:K45"/>
    <mergeCell ref="B48:C48"/>
    <mergeCell ref="I48:K48"/>
    <mergeCell ref="B46:C46"/>
    <mergeCell ref="I46:K46"/>
    <mergeCell ref="B49:C49"/>
    <mergeCell ref="B50:C50"/>
    <mergeCell ref="I41:K41"/>
    <mergeCell ref="B42:C42"/>
    <mergeCell ref="I42:K42"/>
    <mergeCell ref="B43:C43"/>
    <mergeCell ref="I43:K43"/>
    <mergeCell ref="B41:C41"/>
    <mergeCell ref="I37:K37"/>
    <mergeCell ref="B38:C38"/>
    <mergeCell ref="I38:K38"/>
    <mergeCell ref="B17:C17"/>
    <mergeCell ref="I17:K17"/>
    <mergeCell ref="B18:C18"/>
    <mergeCell ref="B20:C20"/>
    <mergeCell ref="B21:C21"/>
    <mergeCell ref="B22:C22"/>
    <mergeCell ref="B26:C26"/>
    <mergeCell ref="B27:C27"/>
    <mergeCell ref="I9:K9"/>
    <mergeCell ref="B10:C10"/>
    <mergeCell ref="B11:C11"/>
    <mergeCell ref="B12:C12"/>
    <mergeCell ref="B13:C13"/>
    <mergeCell ref="B40:C40"/>
    <mergeCell ref="A1:G1"/>
    <mergeCell ref="A2:G2"/>
    <mergeCell ref="B16:C16"/>
    <mergeCell ref="B4:C4"/>
    <mergeCell ref="B9:C9"/>
    <mergeCell ref="B14:C14"/>
    <mergeCell ref="B15:C15"/>
    <mergeCell ref="B6:C6"/>
    <mergeCell ref="B37:C37"/>
    <mergeCell ref="A57:C57"/>
    <mergeCell ref="B58:E58"/>
    <mergeCell ref="B60:C60"/>
    <mergeCell ref="A73:C73"/>
    <mergeCell ref="B74:E74"/>
    <mergeCell ref="B70:C70"/>
    <mergeCell ref="B71:C71"/>
    <mergeCell ref="B72:C72"/>
    <mergeCell ref="B62:C62"/>
    <mergeCell ref="B63:C63"/>
    <mergeCell ref="B64:C64"/>
    <mergeCell ref="B66:C66"/>
    <mergeCell ref="B67:C67"/>
    <mergeCell ref="B68:C68"/>
  </mergeCells>
  <printOptions horizontalCentered="1"/>
  <pageMargins left="0.39370078740157505" right="0.39370078740157505" top="0.78740157480315009" bottom="0.59015748031496107" header="0.39370078740157505" footer="0.39370078740157505"/>
  <pageSetup paperSize="9" scale="49" pageOrder="overThenDown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view="pageBreakPreview" zoomScale="60" zoomScaleNormal="100" workbookViewId="0">
      <selection activeCell="A2" sqref="A2:B2"/>
    </sheetView>
  </sheetViews>
  <sheetFormatPr defaultColWidth="9" defaultRowHeight="13.8"/>
  <cols>
    <col min="1" max="1" width="38.19921875" style="32" customWidth="1"/>
    <col min="2" max="2" width="18.59765625" style="13" customWidth="1"/>
    <col min="3" max="3" width="23.19921875" style="13" customWidth="1"/>
    <col min="4" max="4" width="10.59765625" style="50" customWidth="1"/>
    <col min="5" max="14" width="10.59765625" customWidth="1"/>
    <col min="15" max="15" width="9" customWidth="1"/>
  </cols>
  <sheetData>
    <row r="1" spans="1:14" ht="54" customHeight="1">
      <c r="A1" s="591" t="s">
        <v>305</v>
      </c>
      <c r="B1" s="591"/>
      <c r="C1" s="591"/>
      <c r="D1" s="233"/>
      <c r="E1" s="3"/>
      <c r="F1" s="3"/>
      <c r="G1" s="3"/>
      <c r="H1" s="3"/>
      <c r="I1" s="25"/>
      <c r="J1" s="25"/>
      <c r="K1" s="25"/>
    </row>
    <row r="2" spans="1:14" ht="30.6" customHeight="1">
      <c r="A2" s="622" t="s">
        <v>333</v>
      </c>
      <c r="B2" s="623"/>
      <c r="C2" s="278"/>
      <c r="D2" s="233"/>
      <c r="E2" s="3"/>
      <c r="F2" s="3"/>
      <c r="G2" s="3"/>
      <c r="H2" s="3"/>
      <c r="I2" s="25"/>
      <c r="J2" s="25"/>
      <c r="K2" s="25"/>
    </row>
    <row r="3" spans="1:14" ht="14.4">
      <c r="A3" s="279"/>
      <c r="B3" s="279" t="s">
        <v>31</v>
      </c>
      <c r="C3" s="280" t="s">
        <v>92</v>
      </c>
      <c r="D3" s="233"/>
      <c r="E3" s="3"/>
      <c r="F3" s="3"/>
      <c r="G3" s="3"/>
      <c r="H3" s="3"/>
      <c r="I3" s="25"/>
      <c r="J3" s="25"/>
      <c r="K3" s="25"/>
    </row>
    <row r="4" spans="1:14" ht="14.4">
      <c r="A4" s="281" t="s">
        <v>93</v>
      </c>
      <c r="B4" s="282">
        <v>25</v>
      </c>
      <c r="C4" s="283"/>
      <c r="D4" s="233"/>
      <c r="E4" s="3"/>
      <c r="F4" s="3"/>
      <c r="G4" s="3"/>
      <c r="H4" s="3"/>
      <c r="I4" s="3"/>
      <c r="J4" s="3"/>
      <c r="K4" s="3"/>
    </row>
    <row r="5" spans="1:14" ht="14.4">
      <c r="A5" s="284" t="s">
        <v>94</v>
      </c>
      <c r="B5" s="285">
        <v>0</v>
      </c>
      <c r="C5" s="283"/>
      <c r="D5" s="233"/>
      <c r="E5" s="3"/>
      <c r="F5" s="3"/>
      <c r="G5" s="3"/>
      <c r="H5" s="3"/>
      <c r="I5" s="3"/>
      <c r="J5" s="3"/>
      <c r="K5" s="3"/>
    </row>
    <row r="6" spans="1:14" ht="14.4">
      <c r="A6" s="284" t="s">
        <v>95</v>
      </c>
      <c r="B6" s="285">
        <v>25</v>
      </c>
      <c r="C6" s="283"/>
      <c r="D6" s="233"/>
      <c r="E6" s="3"/>
      <c r="F6" s="3"/>
      <c r="G6" s="3"/>
      <c r="H6" s="3"/>
      <c r="I6" s="3"/>
      <c r="J6" s="3"/>
      <c r="K6" s="3"/>
    </row>
    <row r="7" spans="1:14" ht="14.4">
      <c r="A7" s="284" t="s">
        <v>96</v>
      </c>
      <c r="B7" s="285">
        <v>0</v>
      </c>
      <c r="C7" s="283"/>
      <c r="D7" s="233"/>
      <c r="E7" s="3"/>
      <c r="F7" s="3"/>
      <c r="G7" s="3"/>
      <c r="H7" s="3"/>
      <c r="I7" s="3"/>
      <c r="J7" s="3"/>
      <c r="K7" s="3"/>
    </row>
    <row r="8" spans="1:14" ht="14.4">
      <c r="A8" s="281" t="s">
        <v>97</v>
      </c>
      <c r="B8" s="286"/>
      <c r="C8" s="236">
        <f>SUM(C9+C10+C11)</f>
        <v>16072</v>
      </c>
      <c r="D8" s="233"/>
      <c r="E8" s="3"/>
      <c r="F8" s="3"/>
      <c r="G8" s="3"/>
      <c r="H8" s="3"/>
      <c r="I8" s="3"/>
      <c r="J8" s="3"/>
      <c r="K8" s="3"/>
    </row>
    <row r="9" spans="1:14" ht="14.4">
      <c r="A9" s="284" t="s">
        <v>94</v>
      </c>
      <c r="B9" s="286"/>
      <c r="C9" s="285">
        <v>8217</v>
      </c>
      <c r="D9" s="233"/>
      <c r="E9" s="3"/>
      <c r="F9" s="3"/>
      <c r="G9" s="3"/>
      <c r="H9" s="3"/>
      <c r="I9" s="3"/>
      <c r="J9" s="3"/>
      <c r="K9" s="3"/>
    </row>
    <row r="10" spans="1:14" ht="14.4">
      <c r="A10" s="284" t="s">
        <v>95</v>
      </c>
      <c r="B10" s="286"/>
      <c r="C10" s="285">
        <v>3361</v>
      </c>
      <c r="D10" s="233"/>
      <c r="E10" s="3"/>
      <c r="F10" s="3"/>
      <c r="G10" s="3"/>
      <c r="H10" s="3"/>
      <c r="I10" s="3"/>
      <c r="J10" s="3"/>
      <c r="K10" s="3"/>
    </row>
    <row r="11" spans="1:14" ht="14.4">
      <c r="A11" s="284" t="s">
        <v>96</v>
      </c>
      <c r="B11" s="286"/>
      <c r="C11" s="285">
        <v>4494</v>
      </c>
      <c r="D11" s="233"/>
      <c r="E11" s="3"/>
      <c r="F11" s="3"/>
      <c r="G11" s="3"/>
      <c r="H11" s="3"/>
      <c r="I11" s="3"/>
      <c r="J11" s="3"/>
      <c r="K11" s="3"/>
    </row>
    <row r="12" spans="1:14" ht="14.4">
      <c r="A12" s="287" t="s">
        <v>98</v>
      </c>
      <c r="B12" s="288">
        <v>11</v>
      </c>
      <c r="C12" s="286"/>
      <c r="D12" s="289"/>
      <c r="E12" s="35"/>
      <c r="F12" s="35"/>
      <c r="G12" s="36"/>
      <c r="H12" s="37"/>
      <c r="I12" s="38"/>
      <c r="J12" s="38"/>
      <c r="K12" s="6"/>
      <c r="L12" s="39"/>
      <c r="N12" s="39"/>
    </row>
    <row r="13" spans="1:14" ht="14.4">
      <c r="A13" s="284" t="s">
        <v>94</v>
      </c>
      <c r="B13" s="290">
        <v>0</v>
      </c>
      <c r="C13" s="286"/>
      <c r="D13" s="289"/>
      <c r="E13" s="35"/>
      <c r="F13" s="35"/>
      <c r="G13" s="36"/>
      <c r="H13" s="37"/>
      <c r="I13" s="38"/>
      <c r="J13" s="38"/>
      <c r="K13" s="6"/>
      <c r="L13" s="39"/>
      <c r="N13" s="39"/>
    </row>
    <row r="14" spans="1:14" ht="14.4">
      <c r="A14" s="284" t="s">
        <v>95</v>
      </c>
      <c r="B14" s="290">
        <v>5</v>
      </c>
      <c r="C14" s="286"/>
      <c r="D14" s="289"/>
      <c r="E14" s="35"/>
      <c r="F14" s="35"/>
      <c r="G14" s="36"/>
      <c r="H14" s="37"/>
      <c r="I14" s="38"/>
      <c r="J14" s="38"/>
      <c r="K14" s="6"/>
      <c r="L14" s="39"/>
      <c r="N14" s="39"/>
    </row>
    <row r="15" spans="1:14" ht="14.4">
      <c r="A15" s="284" t="s">
        <v>96</v>
      </c>
      <c r="B15" s="290">
        <v>6</v>
      </c>
      <c r="C15" s="286"/>
      <c r="D15" s="289"/>
      <c r="E15" s="35"/>
      <c r="F15" s="35"/>
      <c r="G15" s="36"/>
      <c r="H15" s="37"/>
      <c r="I15" s="38"/>
      <c r="J15" s="38"/>
      <c r="K15" s="6"/>
      <c r="L15" s="39"/>
      <c r="N15" s="39"/>
    </row>
    <row r="16" spans="1:14" ht="14.4">
      <c r="A16" s="287" t="s">
        <v>99</v>
      </c>
      <c r="B16" s="288">
        <f>SUM(B17:B19)</f>
        <v>72</v>
      </c>
      <c r="C16" s="282"/>
      <c r="D16" s="289"/>
      <c r="E16" s="35"/>
      <c r="F16" s="35"/>
      <c r="G16" s="36"/>
      <c r="H16" s="37"/>
      <c r="I16" s="38"/>
      <c r="J16" s="38"/>
      <c r="K16" s="6"/>
      <c r="L16" s="39"/>
      <c r="N16" s="39"/>
    </row>
    <row r="17" spans="1:14" ht="14.4">
      <c r="A17" s="284" t="s">
        <v>94</v>
      </c>
      <c r="B17" s="290">
        <v>0</v>
      </c>
      <c r="C17" s="285"/>
      <c r="D17" s="289"/>
      <c r="E17" s="35"/>
      <c r="F17" s="35"/>
      <c r="G17" s="36"/>
      <c r="H17" s="37"/>
      <c r="I17" s="38"/>
      <c r="J17" s="38"/>
      <c r="K17" s="6"/>
      <c r="L17" s="39"/>
      <c r="N17" s="39"/>
    </row>
    <row r="18" spans="1:14" ht="14.4">
      <c r="A18" s="284" t="s">
        <v>95</v>
      </c>
      <c r="B18" s="290">
        <v>47</v>
      </c>
      <c r="C18" s="285"/>
      <c r="D18" s="289"/>
      <c r="E18" s="35"/>
      <c r="F18" s="35"/>
      <c r="G18" s="36"/>
      <c r="H18" s="37"/>
      <c r="I18" s="38"/>
      <c r="J18" s="38"/>
      <c r="K18" s="6"/>
      <c r="L18" s="39"/>
      <c r="N18" s="39"/>
    </row>
    <row r="19" spans="1:14" ht="14.4">
      <c r="A19" s="284" t="s">
        <v>96</v>
      </c>
      <c r="B19" s="290">
        <v>25</v>
      </c>
      <c r="C19" s="285"/>
      <c r="D19" s="289"/>
      <c r="E19" s="35"/>
      <c r="F19" s="35"/>
      <c r="G19" s="36"/>
      <c r="H19" s="37"/>
      <c r="I19" s="38"/>
      <c r="J19" s="38"/>
      <c r="K19" s="6"/>
      <c r="L19" s="39"/>
      <c r="N19" s="39"/>
    </row>
    <row r="20" spans="1:14" ht="14.4">
      <c r="A20" s="287" t="s">
        <v>100</v>
      </c>
      <c r="B20" s="283"/>
      <c r="C20" s="236">
        <v>6843</v>
      </c>
      <c r="D20" s="291"/>
      <c r="E20" s="41"/>
      <c r="F20" s="40"/>
      <c r="G20" s="42"/>
      <c r="H20" s="43"/>
      <c r="I20" s="44"/>
      <c r="J20" s="44"/>
      <c r="L20" s="39"/>
      <c r="N20" s="39"/>
    </row>
    <row r="21" spans="1:14" ht="14.4">
      <c r="A21" s="284" t="s">
        <v>94</v>
      </c>
      <c r="B21" s="283"/>
      <c r="C21" s="285">
        <v>6843</v>
      </c>
      <c r="D21" s="291"/>
      <c r="E21" s="41"/>
      <c r="F21" s="40"/>
      <c r="G21" s="42"/>
      <c r="H21" s="43"/>
      <c r="I21" s="44"/>
      <c r="J21" s="44"/>
      <c r="L21" s="39"/>
      <c r="N21" s="39"/>
    </row>
    <row r="22" spans="1:14" ht="14.4">
      <c r="A22" s="284" t="s">
        <v>95</v>
      </c>
      <c r="B22" s="283"/>
      <c r="C22" s="285">
        <v>0</v>
      </c>
      <c r="D22" s="291"/>
      <c r="E22" s="41"/>
      <c r="F22" s="40"/>
      <c r="G22" s="42"/>
      <c r="H22" s="43"/>
      <c r="I22" s="44"/>
      <c r="J22" s="44"/>
      <c r="L22" s="39"/>
      <c r="N22" s="39"/>
    </row>
    <row r="23" spans="1:14" ht="14.4">
      <c r="A23" s="284" t="s">
        <v>96</v>
      </c>
      <c r="B23" s="283"/>
      <c r="C23" s="285">
        <v>0</v>
      </c>
      <c r="D23" s="291"/>
      <c r="E23" s="41"/>
      <c r="F23" s="40"/>
      <c r="G23" s="42"/>
      <c r="H23" s="43"/>
      <c r="I23" s="44"/>
      <c r="J23" s="44"/>
      <c r="L23" s="39"/>
      <c r="N23" s="39"/>
    </row>
    <row r="24" spans="1:14" ht="14.4">
      <c r="A24" s="287" t="s">
        <v>101</v>
      </c>
      <c r="B24" s="283"/>
      <c r="C24" s="236">
        <f>SUM(C25:C27)</f>
        <v>9229</v>
      </c>
      <c r="D24" s="291"/>
      <c r="E24" s="41"/>
      <c r="F24" s="40"/>
      <c r="G24" s="42"/>
      <c r="H24" s="43"/>
      <c r="I24" s="44"/>
      <c r="J24" s="44"/>
      <c r="L24" s="39"/>
      <c r="N24" s="39"/>
    </row>
    <row r="25" spans="1:14" ht="14.4">
      <c r="A25" s="284" t="s">
        <v>94</v>
      </c>
      <c r="B25" s="283"/>
      <c r="C25" s="285">
        <v>1374</v>
      </c>
      <c r="D25" s="291"/>
      <c r="E25" s="41"/>
      <c r="F25" s="40"/>
      <c r="G25" s="42"/>
      <c r="H25" s="43"/>
      <c r="I25" s="44"/>
      <c r="J25" s="44"/>
      <c r="L25" s="39"/>
      <c r="N25" s="39"/>
    </row>
    <row r="26" spans="1:14" ht="14.4">
      <c r="A26" s="284" t="s">
        <v>95</v>
      </c>
      <c r="B26" s="283"/>
      <c r="C26" s="285">
        <v>3361</v>
      </c>
      <c r="D26" s="292" t="s">
        <v>167</v>
      </c>
      <c r="E26" s="41"/>
      <c r="F26" s="40"/>
      <c r="G26" s="42"/>
      <c r="H26" s="43"/>
      <c r="I26" s="44"/>
      <c r="J26" s="44"/>
      <c r="L26" s="39"/>
      <c r="N26" s="39"/>
    </row>
    <row r="27" spans="1:14" ht="14.4">
      <c r="A27" s="284" t="s">
        <v>96</v>
      </c>
      <c r="B27" s="283"/>
      <c r="C27" s="285">
        <v>4494</v>
      </c>
      <c r="D27" s="292"/>
      <c r="E27" s="41"/>
      <c r="F27" s="40"/>
      <c r="G27" s="42"/>
      <c r="H27" s="43"/>
      <c r="I27" s="44"/>
      <c r="J27" s="44"/>
      <c r="L27" s="39"/>
      <c r="N27" s="39"/>
    </row>
    <row r="28" spans="1:14" ht="14.4">
      <c r="A28" s="287" t="s">
        <v>102</v>
      </c>
      <c r="B28" s="283"/>
      <c r="C28" s="236">
        <v>7842</v>
      </c>
      <c r="D28" s="291"/>
      <c r="E28" s="41"/>
      <c r="F28" s="40"/>
      <c r="G28" s="42"/>
      <c r="H28" s="43"/>
      <c r="I28" s="44"/>
      <c r="J28" s="44"/>
      <c r="L28" s="39"/>
      <c r="N28" s="39"/>
    </row>
    <row r="29" spans="1:14" ht="14.4">
      <c r="A29" s="284" t="s">
        <v>94</v>
      </c>
      <c r="B29" s="283"/>
      <c r="C29" s="285">
        <v>0</v>
      </c>
      <c r="D29" s="291"/>
      <c r="E29" s="41"/>
      <c r="F29" s="40"/>
      <c r="G29" s="42"/>
      <c r="H29" s="43"/>
      <c r="I29" s="44"/>
      <c r="J29" s="44"/>
      <c r="L29" s="39"/>
      <c r="N29" s="39"/>
    </row>
    <row r="30" spans="1:14" ht="14.4">
      <c r="A30" s="293" t="s">
        <v>95</v>
      </c>
      <c r="B30" s="294"/>
      <c r="C30" s="295">
        <v>7842</v>
      </c>
      <c r="D30" s="292" t="s">
        <v>168</v>
      </c>
      <c r="E30" s="41"/>
      <c r="F30" s="40"/>
      <c r="G30" s="42"/>
      <c r="H30" s="43"/>
      <c r="I30" s="44"/>
      <c r="J30" s="44"/>
      <c r="L30" s="39"/>
      <c r="N30" s="39"/>
    </row>
    <row r="31" spans="1:14" ht="14.4">
      <c r="A31" s="284" t="s">
        <v>96</v>
      </c>
      <c r="B31" s="283"/>
      <c r="C31" s="285">
        <v>0</v>
      </c>
      <c r="D31" s="233"/>
    </row>
    <row r="32" spans="1:14" ht="14.4">
      <c r="A32" s="296" t="s">
        <v>103</v>
      </c>
      <c r="B32" s="283"/>
      <c r="C32" s="283"/>
      <c r="D32" s="233"/>
    </row>
    <row r="33" spans="1:4" ht="14.4">
      <c r="A33" s="296" t="s">
        <v>104</v>
      </c>
      <c r="B33" s="283">
        <v>5</v>
      </c>
      <c r="C33" s="283"/>
      <c r="D33" s="233"/>
    </row>
    <row r="34" spans="1:4" ht="14.4">
      <c r="A34" s="296" t="s">
        <v>105</v>
      </c>
      <c r="B34" s="283">
        <v>15</v>
      </c>
      <c r="C34" s="283"/>
      <c r="D34" s="233"/>
    </row>
    <row r="35" spans="1:4" ht="14.4">
      <c r="A35" s="296" t="s">
        <v>106</v>
      </c>
      <c r="B35" s="283">
        <v>15</v>
      </c>
      <c r="C35" s="283"/>
      <c r="D35" s="233"/>
    </row>
    <row r="36" spans="1:4" ht="14.4">
      <c r="A36" s="296" t="s">
        <v>107</v>
      </c>
      <c r="B36" s="283">
        <v>1</v>
      </c>
      <c r="C36" s="283"/>
      <c r="D36" s="233"/>
    </row>
    <row r="37" spans="1:4" ht="14.4">
      <c r="A37" s="296" t="s">
        <v>139</v>
      </c>
      <c r="B37" s="283">
        <v>1</v>
      </c>
      <c r="C37" s="283"/>
      <c r="D37" s="233"/>
    </row>
    <row r="38" spans="1:4" ht="14.4">
      <c r="A38" s="296" t="s">
        <v>108</v>
      </c>
      <c r="B38" s="283">
        <v>11</v>
      </c>
      <c r="C38" s="283"/>
      <c r="D38" s="233"/>
    </row>
    <row r="39" spans="1:4" ht="14.4">
      <c r="A39" s="296" t="s">
        <v>109</v>
      </c>
      <c r="B39" s="283">
        <v>20</v>
      </c>
      <c r="C39" s="283"/>
      <c r="D39" s="233"/>
    </row>
  </sheetData>
  <mergeCells count="2">
    <mergeCell ref="A1:C1"/>
    <mergeCell ref="A2:B2"/>
  </mergeCells>
  <pageMargins left="0.92362204724409414" right="0.39370078740157505" top="0.78740157480315009" bottom="0.59015748031496107" header="0.39370078740157505" footer="0.39370078740157505"/>
  <pageSetup paperSize="9" scale="90" pageOrder="overThenDown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BreakPreview" zoomScale="60" zoomScaleNormal="100" workbookViewId="0">
      <selection activeCell="B2" sqref="B2"/>
    </sheetView>
  </sheetViews>
  <sheetFormatPr defaultColWidth="9" defaultRowHeight="14.4"/>
  <cols>
    <col min="1" max="1" width="12.19921875" style="45" customWidth="1"/>
    <col min="2" max="2" width="58" style="1" customWidth="1"/>
    <col min="3" max="3" width="7.3984375" style="13" customWidth="1"/>
    <col min="4" max="4" width="9.09765625" style="44" hidden="1" customWidth="1"/>
    <col min="5" max="5" width="8.09765625" style="44" hidden="1" customWidth="1"/>
    <col min="6" max="6" width="9.09765625" style="39" customWidth="1"/>
    <col min="7" max="1004" width="8.69921875" customWidth="1"/>
    <col min="1005" max="1005" width="9" customWidth="1"/>
    <col min="1006" max="1006" width="10.59765625" customWidth="1"/>
    <col min="1007" max="1007" width="9" customWidth="1"/>
  </cols>
  <sheetData>
    <row r="1" spans="1:6" ht="30.6" customHeight="1">
      <c r="A1" s="591" t="s">
        <v>305</v>
      </c>
      <c r="B1" s="591"/>
      <c r="C1" s="591"/>
      <c r="D1"/>
      <c r="E1"/>
      <c r="F1"/>
    </row>
    <row r="2" spans="1:6" ht="30.6" customHeight="1">
      <c r="A2" s="297" t="s">
        <v>331</v>
      </c>
      <c r="B2" s="61" t="s">
        <v>332</v>
      </c>
      <c r="C2" s="201"/>
      <c r="D2"/>
      <c r="E2"/>
      <c r="F2"/>
    </row>
    <row r="3" spans="1:6" ht="18">
      <c r="A3" s="298" t="s">
        <v>5</v>
      </c>
      <c r="B3" s="299"/>
      <c r="C3" s="299"/>
    </row>
    <row r="4" spans="1:6">
      <c r="A4" s="300" t="s">
        <v>113</v>
      </c>
      <c r="B4" s="301" t="s">
        <v>114</v>
      </c>
      <c r="C4" s="302" t="s">
        <v>115</v>
      </c>
      <c r="D4" s="46" t="s">
        <v>116</v>
      </c>
      <c r="E4" s="46" t="s">
        <v>117</v>
      </c>
    </row>
    <row r="5" spans="1:6">
      <c r="A5" s="303" t="s">
        <v>112</v>
      </c>
      <c r="B5" s="61"/>
      <c r="C5" s="201"/>
    </row>
    <row r="6" spans="1:6">
      <c r="A6" s="304">
        <v>1</v>
      </c>
      <c r="B6" s="281" t="s">
        <v>118</v>
      </c>
      <c r="C6" s="286">
        <v>5</v>
      </c>
      <c r="D6" s="47"/>
      <c r="E6" s="47"/>
    </row>
    <row r="7" spans="1:6">
      <c r="A7" s="303" t="s">
        <v>119</v>
      </c>
      <c r="B7" s="305" t="s">
        <v>120</v>
      </c>
      <c r="C7" s="280">
        <f>SUM(C5:C6)</f>
        <v>5</v>
      </c>
    </row>
    <row r="8" spans="1:6">
      <c r="A8" s="304">
        <v>2</v>
      </c>
      <c r="B8" s="281" t="s">
        <v>121</v>
      </c>
      <c r="C8" s="286">
        <v>6</v>
      </c>
      <c r="D8" s="47"/>
      <c r="E8" s="47"/>
    </row>
    <row r="9" spans="1:6">
      <c r="A9" s="304">
        <v>3</v>
      </c>
      <c r="B9" s="281" t="s">
        <v>122</v>
      </c>
      <c r="C9" s="286">
        <v>4</v>
      </c>
      <c r="D9" s="47"/>
      <c r="E9" s="47"/>
    </row>
    <row r="10" spans="1:6">
      <c r="A10" s="304">
        <v>4</v>
      </c>
      <c r="B10" s="281" t="s">
        <v>123</v>
      </c>
      <c r="C10" s="286">
        <v>6</v>
      </c>
      <c r="D10" s="47"/>
      <c r="E10" s="47"/>
    </row>
    <row r="11" spans="1:6">
      <c r="A11" s="304">
        <v>5</v>
      </c>
      <c r="B11" s="281" t="s">
        <v>124</v>
      </c>
      <c r="C11" s="286">
        <v>5</v>
      </c>
      <c r="D11" s="47"/>
      <c r="E11" s="47"/>
    </row>
    <row r="12" spans="1:6">
      <c r="A12" s="304">
        <v>6</v>
      </c>
      <c r="B12" s="281" t="s">
        <v>125</v>
      </c>
      <c r="C12" s="286">
        <v>4</v>
      </c>
      <c r="D12" s="47"/>
      <c r="E12" s="47"/>
    </row>
    <row r="13" spans="1:6">
      <c r="A13" s="304">
        <v>7</v>
      </c>
      <c r="B13" s="281" t="s">
        <v>126</v>
      </c>
      <c r="C13" s="286">
        <v>5</v>
      </c>
      <c r="D13" s="47"/>
      <c r="E13" s="47"/>
    </row>
    <row r="14" spans="1:6">
      <c r="A14" s="304">
        <v>8</v>
      </c>
      <c r="B14" s="281" t="s">
        <v>127</v>
      </c>
      <c r="C14" s="286">
        <v>5</v>
      </c>
      <c r="D14" s="47"/>
      <c r="E14" s="47"/>
    </row>
    <row r="15" spans="1:6">
      <c r="A15" s="304">
        <v>9</v>
      </c>
      <c r="B15" s="281" t="s">
        <v>128</v>
      </c>
      <c r="C15" s="286">
        <v>4</v>
      </c>
      <c r="D15" s="47"/>
      <c r="E15" s="47"/>
    </row>
    <row r="16" spans="1:6">
      <c r="A16" s="304">
        <v>10</v>
      </c>
      <c r="B16" s="281" t="s">
        <v>129</v>
      </c>
      <c r="C16" s="286">
        <v>6</v>
      </c>
      <c r="D16" s="47"/>
      <c r="E16" s="47"/>
    </row>
    <row r="17" spans="1:6">
      <c r="A17" s="304">
        <v>11</v>
      </c>
      <c r="B17" s="281" t="s">
        <v>62</v>
      </c>
      <c r="C17" s="286">
        <v>2</v>
      </c>
      <c r="D17" s="47"/>
      <c r="E17" s="47"/>
    </row>
    <row r="18" spans="1:6">
      <c r="A18" s="297"/>
      <c r="B18" s="305" t="s">
        <v>120</v>
      </c>
      <c r="C18" s="280">
        <f>SUM(C8:C17)</f>
        <v>47</v>
      </c>
      <c r="F18" s="49"/>
    </row>
    <row r="19" spans="1:6">
      <c r="A19" s="297"/>
      <c r="B19" s="305"/>
      <c r="C19" s="280"/>
      <c r="F19" s="49"/>
    </row>
    <row r="20" spans="1:6" ht="18">
      <c r="A20" s="298" t="s">
        <v>165</v>
      </c>
      <c r="B20" s="299"/>
      <c r="C20" s="299"/>
    </row>
    <row r="21" spans="1:6">
      <c r="A21" s="300" t="s">
        <v>113</v>
      </c>
      <c r="B21" s="301" t="s">
        <v>114</v>
      </c>
      <c r="C21" s="302" t="s">
        <v>115</v>
      </c>
      <c r="D21" s="46" t="s">
        <v>116</v>
      </c>
      <c r="E21" s="46" t="s">
        <v>117</v>
      </c>
    </row>
    <row r="22" spans="1:6">
      <c r="A22" s="303" t="s">
        <v>112</v>
      </c>
      <c r="B22" s="61"/>
      <c r="C22" s="201"/>
    </row>
    <row r="23" spans="1:6" ht="18">
      <c r="A23" s="191" t="s">
        <v>112</v>
      </c>
      <c r="B23" s="209"/>
      <c r="C23" s="306"/>
      <c r="D23"/>
      <c r="E23"/>
      <c r="F23"/>
    </row>
    <row r="24" spans="1:6">
      <c r="A24" s="304">
        <v>1</v>
      </c>
      <c r="B24" s="281" t="s">
        <v>52</v>
      </c>
      <c r="C24" s="286">
        <v>2</v>
      </c>
      <c r="D24" s="47"/>
      <c r="E24" s="47"/>
    </row>
    <row r="25" spans="1:6">
      <c r="A25" s="304">
        <v>2</v>
      </c>
      <c r="B25" s="281" t="s">
        <v>53</v>
      </c>
      <c r="C25" s="286">
        <v>2</v>
      </c>
      <c r="D25" s="47"/>
      <c r="E25" s="47"/>
    </row>
    <row r="26" spans="1:6">
      <c r="A26" s="304">
        <v>3</v>
      </c>
      <c r="B26" s="281" t="s">
        <v>54</v>
      </c>
      <c r="C26" s="286">
        <v>2</v>
      </c>
      <c r="D26" s="47"/>
      <c r="E26" s="47"/>
    </row>
    <row r="27" spans="1:6">
      <c r="A27" s="303" t="s">
        <v>119</v>
      </c>
      <c r="B27" s="305" t="s">
        <v>120</v>
      </c>
      <c r="C27" s="280">
        <f>SUM(C24:C26)</f>
        <v>6</v>
      </c>
    </row>
    <row r="28" spans="1:6">
      <c r="A28" s="304">
        <v>4</v>
      </c>
      <c r="B28" s="281" t="s">
        <v>56</v>
      </c>
      <c r="C28" s="286">
        <v>4</v>
      </c>
      <c r="D28" s="47"/>
      <c r="E28" s="47"/>
    </row>
    <row r="29" spans="1:6">
      <c r="A29" s="304">
        <v>5</v>
      </c>
      <c r="B29" s="281" t="s">
        <v>57</v>
      </c>
      <c r="C29" s="286">
        <v>4</v>
      </c>
      <c r="D29" s="47"/>
      <c r="E29" s="47"/>
    </row>
    <row r="30" spans="1:6">
      <c r="A30" s="304">
        <v>6</v>
      </c>
      <c r="B30" s="281" t="s">
        <v>58</v>
      </c>
      <c r="C30" s="286">
        <v>4</v>
      </c>
      <c r="D30" s="47"/>
      <c r="E30" s="47"/>
    </row>
    <row r="31" spans="1:6">
      <c r="A31" s="304">
        <v>7</v>
      </c>
      <c r="B31" s="281" t="s">
        <v>59</v>
      </c>
      <c r="C31" s="286">
        <v>3</v>
      </c>
      <c r="D31" s="47"/>
      <c r="E31" s="47"/>
    </row>
    <row r="32" spans="1:6">
      <c r="A32" s="304">
        <v>8</v>
      </c>
      <c r="B32" s="281" t="s">
        <v>60</v>
      </c>
      <c r="C32" s="286">
        <v>2</v>
      </c>
      <c r="D32" s="47"/>
      <c r="E32" s="47"/>
    </row>
    <row r="33" spans="1:6">
      <c r="A33" s="304">
        <v>9</v>
      </c>
      <c r="B33" s="281" t="s">
        <v>61</v>
      </c>
      <c r="C33" s="286">
        <v>1</v>
      </c>
      <c r="D33" s="47"/>
      <c r="E33" s="47"/>
    </row>
    <row r="34" spans="1:6">
      <c r="A34" s="304">
        <v>10</v>
      </c>
      <c r="B34" s="281" t="s">
        <v>62</v>
      </c>
      <c r="C34" s="286">
        <v>2</v>
      </c>
      <c r="D34" s="47"/>
      <c r="E34" s="47"/>
    </row>
    <row r="35" spans="1:6">
      <c r="A35" s="304">
        <v>11</v>
      </c>
      <c r="B35" s="281" t="s">
        <v>63</v>
      </c>
      <c r="C35" s="286">
        <v>3</v>
      </c>
      <c r="D35" s="47"/>
      <c r="E35" s="47"/>
    </row>
    <row r="36" spans="1:6">
      <c r="A36" s="304">
        <v>12</v>
      </c>
      <c r="B36" s="281" t="s">
        <v>64</v>
      </c>
      <c r="C36" s="286">
        <v>2</v>
      </c>
      <c r="D36" s="47"/>
      <c r="E36" s="47"/>
    </row>
    <row r="37" spans="1:6" ht="13.8">
      <c r="A37"/>
      <c r="B37" s="48" t="s">
        <v>120</v>
      </c>
      <c r="C37" s="34">
        <f>SUM(C28:C36)</f>
        <v>25</v>
      </c>
      <c r="D37"/>
      <c r="E37"/>
      <c r="F37"/>
    </row>
  </sheetData>
  <mergeCells count="1">
    <mergeCell ref="A1:C1"/>
  </mergeCells>
  <printOptions horizontalCentered="1"/>
  <pageMargins left="0.19645669291338602" right="0.19645669291338602" top="0.70944881889763756" bottom="0.83031496062992116" header="7.5590551181102431E-2" footer="0.19645669291338602"/>
  <pageSetup paperSize="9" scale="78" fitToWidth="0" fitToHeight="0" orientation="portrait" r:id="rId1"/>
  <headerFooter alignWithMargins="0"/>
  <colBreaks count="1" manualBreakCount="1">
    <brk id="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23475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6</vt:i4>
      </vt:variant>
    </vt:vector>
  </HeadingPairs>
  <TitlesOfParts>
    <vt:vector size="16" baseType="lpstr">
      <vt:lpstr>Titul. str.</vt:lpstr>
      <vt:lpstr>Rekapitulace</vt:lpstr>
      <vt:lpstr>Lokalita_A_-_PeO_1_</vt:lpstr>
      <vt:lpstr>Lokalita_B_-_PeO_2</vt:lpstr>
      <vt:lpstr>Neuznat.náklady</vt:lpstr>
      <vt:lpstr>VRN</vt:lpstr>
      <vt:lpstr>Lokalita_C_-_SDSO_2</vt:lpstr>
      <vt:lpstr>Výkaz_výměr</vt:lpstr>
      <vt:lpstr>Seznam_rostlin</vt:lpstr>
      <vt:lpstr>Větrolam Černý kopec</vt:lpstr>
      <vt:lpstr>'Lokalita_A_-_PeO_1_'!Oblast_tisku</vt:lpstr>
      <vt:lpstr>'Lokalita_B_-_PeO_2'!Oblast_tisku</vt:lpstr>
      <vt:lpstr>'Lokalita_C_-_SDSO_2'!Oblast_tisku</vt:lpstr>
      <vt:lpstr>Neuznat.náklady!Oblast_tisku</vt:lpstr>
      <vt:lpstr>Rekapitulace!Oblast_tisku</vt:lpstr>
      <vt:lpstr>'Titul. str.'!Oblast_tisku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Ladislava</dc:creator>
  <cp:lastModifiedBy>Štěpančíková Taťána, Ing.</cp:lastModifiedBy>
  <cp:revision>203</cp:revision>
  <cp:lastPrinted>2024-06-26T07:46:24Z</cp:lastPrinted>
  <dcterms:created xsi:type="dcterms:W3CDTF">2023-03-02T06:18:18Z</dcterms:created>
  <dcterms:modified xsi:type="dcterms:W3CDTF">2024-07-01T13:09:14Z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